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9175" windowHeight="12450" activeTab="0"/>
  </bookViews>
  <sheets>
    <sheet name="Risks - Qualititave" sheetId="1" r:id="rId1"/>
    <sheet name="Risks - Quantified" sheetId="2" r:id="rId2"/>
  </sheets>
  <definedNames/>
  <calcPr fullCalcOnLoad="1"/>
</workbook>
</file>

<file path=xl/sharedStrings.xml><?xml version="1.0" encoding="utf-8"?>
<sst xmlns="http://schemas.openxmlformats.org/spreadsheetml/2006/main" count="295" uniqueCount="148">
  <si>
    <t>Total</t>
  </si>
  <si>
    <t>%</t>
  </si>
  <si>
    <t>Qualitative risk register</t>
  </si>
  <si>
    <t>Delivery objective</t>
  </si>
  <si>
    <t>DO1</t>
  </si>
  <si>
    <t xml:space="preserve">Real time bus information system </t>
  </si>
  <si>
    <t>DO2</t>
  </si>
  <si>
    <t>Priority signal upgrades</t>
  </si>
  <si>
    <t>DO3</t>
  </si>
  <si>
    <t>Pre-emptive traffic management</t>
  </si>
  <si>
    <t>DO4</t>
  </si>
  <si>
    <t>Integrated control system</t>
  </si>
  <si>
    <t>Risk Rating</t>
  </si>
  <si>
    <t>Real time bus information</t>
  </si>
  <si>
    <t>Major</t>
  </si>
  <si>
    <t>Unlikely</t>
  </si>
  <si>
    <t>Feasibility completed and key site locations already identified by respective local authorities in consultation with local bus operators.</t>
  </si>
  <si>
    <t>Minor</t>
  </si>
  <si>
    <t>Description</t>
  </si>
  <si>
    <t>Liklihood</t>
  </si>
  <si>
    <t>Impact</t>
  </si>
  <si>
    <t>DO1R1</t>
  </si>
  <si>
    <t>DO1R2</t>
  </si>
  <si>
    <t>DO1R3</t>
  </si>
  <si>
    <t>DO1R4</t>
  </si>
  <si>
    <t>DO1R5</t>
  </si>
  <si>
    <t>DO2R1</t>
  </si>
  <si>
    <t>DO2R2</t>
  </si>
  <si>
    <t>DO2R3</t>
  </si>
  <si>
    <t>Premptive traffic management</t>
  </si>
  <si>
    <t>DO3R1</t>
  </si>
  <si>
    <t>DO3R2</t>
  </si>
  <si>
    <t>DO3R3</t>
  </si>
  <si>
    <t>DO3R4</t>
  </si>
  <si>
    <t>DO3R5</t>
  </si>
  <si>
    <t>DO3R6</t>
  </si>
  <si>
    <t>DO4R1</t>
  </si>
  <si>
    <t>DO4R2</t>
  </si>
  <si>
    <t>DO4R3</t>
  </si>
  <si>
    <t>DO4R4</t>
  </si>
  <si>
    <t>Derbyshire County Council</t>
  </si>
  <si>
    <t>DfT</t>
  </si>
  <si>
    <t>Use Midland Highway Alliance for contractor appointment. Process paperwork as early as possible and programme necessary activities as close to start data as possible.</t>
  </si>
  <si>
    <t>Contractor</t>
  </si>
  <si>
    <t xml:space="preserve">Initial discussions have taken place with a potential leading supplier of floating vehicle data.  The suppliers’ system is mature and they have significant market penetration for the in-vehicle devices from which they collect data. </t>
  </si>
  <si>
    <t>insignificant</t>
  </si>
  <si>
    <t>minor</t>
  </si>
  <si>
    <t>moderate</t>
  </si>
  <si>
    <t>major</t>
  </si>
  <si>
    <t>catastrophic</t>
  </si>
  <si>
    <t>rare</t>
  </si>
  <si>
    <t>unlikely</t>
  </si>
  <si>
    <t>possible</t>
  </si>
  <si>
    <t>likely</t>
  </si>
  <si>
    <t>almost certain</t>
  </si>
  <si>
    <t>Severity</t>
  </si>
  <si>
    <t>extremeley high</t>
  </si>
  <si>
    <t>very high</t>
  </si>
  <si>
    <t>high</t>
  </si>
  <si>
    <t>rather small</t>
  </si>
  <si>
    <t>negligible</t>
  </si>
  <si>
    <t>very small</t>
  </si>
  <si>
    <t>Probability</t>
  </si>
  <si>
    <t>Risk probability</t>
  </si>
  <si>
    <t>Score</t>
  </si>
  <si>
    <t>Risk impact</t>
  </si>
  <si>
    <t>Almost certain</t>
  </si>
  <si>
    <t>Likely</t>
  </si>
  <si>
    <t>Possible</t>
  </si>
  <si>
    <t>Rare</t>
  </si>
  <si>
    <t>Catastrophic</t>
  </si>
  <si>
    <t>Moderate</t>
  </si>
  <si>
    <t>Insignificant</t>
  </si>
  <si>
    <t>Risk descriptions</t>
  </si>
  <si>
    <t>Risk identifier</t>
  </si>
  <si>
    <t>Description of potential impact</t>
  </si>
  <si>
    <t>Risk owner</t>
  </si>
  <si>
    <t>Mitigation actions</t>
  </si>
  <si>
    <t>L</t>
  </si>
  <si>
    <t>I</t>
  </si>
  <si>
    <t>Bus operators don't engage</t>
  </si>
  <si>
    <t>Conduct stakeholder consultation to explain scheme and convey potential benefits</t>
  </si>
  <si>
    <t>Lack of co-ordination between authorities</t>
  </si>
  <si>
    <t>Most beneficial sites not identified</t>
  </si>
  <si>
    <t>Maximum benefit from RTI not realised</t>
  </si>
  <si>
    <t>Initial risk level</t>
  </si>
  <si>
    <t>Residual risk level</t>
  </si>
  <si>
    <t>Conduct stakeholder consultation to ensure consistency with existing systems</t>
  </si>
  <si>
    <t>Back office system does not have capacity for processing required</t>
  </si>
  <si>
    <t>RTI signs cannot function</t>
  </si>
  <si>
    <t>Use local power supply from lighting or alternative renewable supply such as solar</t>
  </si>
  <si>
    <t>Bus operators cease trading</t>
  </si>
  <si>
    <t>Loss of investment in bus-mounted hardware</t>
  </si>
  <si>
    <t>RTI signs at bus stops will still function and can be integrated with any replacement service providers</t>
  </si>
  <si>
    <t xml:space="preserve">Complete feasibility study and consult with bus operators </t>
  </si>
  <si>
    <t>Task start date is delayed</t>
  </si>
  <si>
    <t>Compressed timescales for development, installation and difficulty completing project by end of FY2019.</t>
  </si>
  <si>
    <t>Floating vehicle data not sufficiently rich or of sufficient quality</t>
  </si>
  <si>
    <t>Inability to detect congestion build-up</t>
  </si>
  <si>
    <t>Limited number of message signs may restrict benefit</t>
  </si>
  <si>
    <t>Use of mobile VMS will enable flexibility for sign locations</t>
  </si>
  <si>
    <t>Bus routes change in future</t>
  </si>
  <si>
    <t>Consult local authorities to ensure consistency and compatibility</t>
  </si>
  <si>
    <t>Lack of integration with surrounding counties</t>
  </si>
  <si>
    <t>Inconsistent RTI or unreliable, resulting in less benefit</t>
  </si>
  <si>
    <t>No spare office location to house control system</t>
  </si>
  <si>
    <t>Real time benefit minimised due to lack of monitoring</t>
  </si>
  <si>
    <t>Identify spare office space in advance, or use remote cloud hosted services</t>
  </si>
  <si>
    <t>Lack of understanding of control system</t>
  </si>
  <si>
    <t>No staff knowledge results in system not being used</t>
  </si>
  <si>
    <t>Ensure operational training manuals are provided and training is delivered</t>
  </si>
  <si>
    <t>Data costs for expansion are more than anticipated</t>
  </si>
  <si>
    <t>Seek early consultation with prospective data providers to ensure competitive costs and quality is provided</t>
  </si>
  <si>
    <t>Limited scope of intended functionality</t>
  </si>
  <si>
    <t>Contracted supplier</t>
  </si>
  <si>
    <t>Mobile VMS signs vandalised or stolen</t>
  </si>
  <si>
    <t>No benefit to drivers from sign location and cost required for replacement</t>
  </si>
  <si>
    <t>Use GPS enabled mobile VMS signs to track signs if they are stolen.</t>
  </si>
  <si>
    <t>Funding obtained will not allow full potential to be reached</t>
  </si>
  <si>
    <t>DO1R6</t>
  </si>
  <si>
    <t>Traffic signals not compatible</t>
  </si>
  <si>
    <t>Unwillingness of smaller bus operators to engage with the installation of RTI systems</t>
  </si>
  <si>
    <t>Calculated system specification to ensure proposed capacity and allowance for future expansion</t>
  </si>
  <si>
    <t>Vandalism of signs</t>
  </si>
  <si>
    <t>Equipment costs more expensive than initial research suggests</t>
  </si>
  <si>
    <t>Integration of proprietary services could be restricted by limitations in APIs to the proprietary services</t>
  </si>
  <si>
    <t>Early investigation of interfaces to different system components and consultation with potential suppliers to establish agile system development and delivery</t>
  </si>
  <si>
    <t>Reduced benefit from time savings at signal sites</t>
  </si>
  <si>
    <t>Install at alternative sites instead</t>
  </si>
  <si>
    <t>System compatibility compromised resulting in unreliable RTI system</t>
  </si>
  <si>
    <t>Unreliable or non-functioning system resulting in loss of confidence in system and damaged reputation</t>
  </si>
  <si>
    <t>No availability of local power supplies</t>
  </si>
  <si>
    <t>RTI signs are destroyed or damaged</t>
  </si>
  <si>
    <t>Specify vandal resistant signs and tamper-proof wiring</t>
  </si>
  <si>
    <t>Locations to focus on key, long-established routes</t>
  </si>
  <si>
    <t>Low user penetration for information distribution</t>
  </si>
  <si>
    <t>Flexibility in scheme will allow a reduction in scope to accommodate hanges</t>
  </si>
  <si>
    <t>Potential cost increases to achieve same benefit as anticipated</t>
  </si>
  <si>
    <t>Cost impact</t>
  </si>
  <si>
    <t>Minimum</t>
  </si>
  <si>
    <t>Probablilty</t>
  </si>
  <si>
    <t>Most likely</t>
  </si>
  <si>
    <t>Expected value</t>
  </si>
  <si>
    <t>P50</t>
  </si>
  <si>
    <t>£</t>
  </si>
  <si>
    <t>Maximum</t>
  </si>
  <si>
    <t>P50
Sub totals</t>
  </si>
  <si>
    <t>DO1R7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</si>
</sst>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%"/>
    <numFmt numFmtId="165" formatCode="m/d/yy\ h:mm:ss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4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9" fillId="25" borderId="0" applyNumberFormat="0" applyBorder="0" applyAlignment="0" applyProtection="0"/>
    <xf numFmtId="0" fontId="38" fillId="26" borderId="0" applyNumberFormat="0" applyBorder="0" applyAlignment="0" applyProtection="0"/>
    <xf numFmtId="0" fontId="19" fillId="17" borderId="0" applyNumberFormat="0" applyBorder="0" applyAlignment="0" applyProtection="0"/>
    <xf numFmtId="0" fontId="38" fillId="27" borderId="0" applyNumberFormat="0" applyBorder="0" applyAlignment="0" applyProtection="0"/>
    <xf numFmtId="0" fontId="19" fillId="19" borderId="0" applyNumberFormat="0" applyBorder="0" applyAlignment="0" applyProtection="0"/>
    <xf numFmtId="0" fontId="38" fillId="28" borderId="0" applyNumberFormat="0" applyBorder="0" applyAlignment="0" applyProtection="0"/>
    <xf numFmtId="0" fontId="19" fillId="29" borderId="0" applyNumberFormat="0" applyBorder="0" applyAlignment="0" applyProtection="0"/>
    <xf numFmtId="0" fontId="38" fillId="30" borderId="0" applyNumberFormat="0" applyBorder="0" applyAlignment="0" applyProtection="0"/>
    <xf numFmtId="0" fontId="19" fillId="31" borderId="0" applyNumberFormat="0" applyBorder="0" applyAlignment="0" applyProtection="0"/>
    <xf numFmtId="0" fontId="38" fillId="32" borderId="0" applyNumberFormat="0" applyBorder="0" applyAlignment="0" applyProtection="0"/>
    <xf numFmtId="0" fontId="19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35" borderId="0" applyNumberFormat="0" applyBorder="0" applyAlignment="0" applyProtection="0"/>
    <xf numFmtId="0" fontId="38" fillId="36" borderId="0" applyNumberFormat="0" applyBorder="0" applyAlignment="0" applyProtection="0"/>
    <xf numFmtId="0" fontId="19" fillId="37" borderId="0" applyNumberFormat="0" applyBorder="0" applyAlignment="0" applyProtection="0"/>
    <xf numFmtId="0" fontId="38" fillId="38" borderId="0" applyNumberFormat="0" applyBorder="0" applyAlignment="0" applyProtection="0"/>
    <xf numFmtId="0" fontId="19" fillId="39" borderId="0" applyNumberFormat="0" applyBorder="0" applyAlignment="0" applyProtection="0"/>
    <xf numFmtId="0" fontId="38" fillId="40" borderId="0" applyNumberFormat="0" applyBorder="0" applyAlignment="0" applyProtection="0"/>
    <xf numFmtId="0" fontId="19" fillId="29" borderId="0" applyNumberFormat="0" applyBorder="0" applyAlignment="0" applyProtection="0"/>
    <xf numFmtId="0" fontId="38" fillId="41" borderId="0" applyNumberFormat="0" applyBorder="0" applyAlignment="0" applyProtection="0"/>
    <xf numFmtId="0" fontId="19" fillId="31" borderId="0" applyNumberFormat="0" applyBorder="0" applyAlignment="0" applyProtection="0"/>
    <xf numFmtId="0" fontId="38" fillId="42" borderId="0" applyNumberFormat="0" applyBorder="0" applyAlignment="0" applyProtection="0"/>
    <xf numFmtId="0" fontId="19" fillId="43" borderId="0" applyNumberFormat="0" applyBorder="0" applyAlignment="0" applyProtection="0"/>
    <xf numFmtId="0" fontId="39" fillId="44" borderId="0" applyNumberFormat="0" applyBorder="0" applyAlignment="0" applyProtection="0"/>
    <xf numFmtId="0" fontId="20" fillId="5" borderId="0" applyNumberFormat="0" applyBorder="0" applyAlignment="0" applyProtection="0"/>
    <xf numFmtId="0" fontId="40" fillId="45" borderId="1" applyNumberFormat="0" applyAlignment="0" applyProtection="0"/>
    <xf numFmtId="0" fontId="21" fillId="46" borderId="2" applyNumberFormat="0" applyAlignment="0" applyProtection="0"/>
    <xf numFmtId="0" fontId="41" fillId="47" borderId="3" applyNumberFormat="0" applyAlignment="0" applyProtection="0"/>
    <xf numFmtId="0" fontId="2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49" borderId="0" applyNumberFormat="0">
      <alignment horizontal="center" vertical="top" wrapText="1"/>
      <protection/>
    </xf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4" fillId="7" borderId="0" applyNumberFormat="0" applyBorder="0" applyAlignment="0" applyProtection="0"/>
    <xf numFmtId="0" fontId="44" fillId="0" borderId="5" applyNumberFormat="0" applyFill="0" applyAlignment="0" applyProtection="0"/>
    <xf numFmtId="0" fontId="25" fillId="0" borderId="6" applyNumberFormat="0" applyFill="0" applyAlignment="0" applyProtection="0"/>
    <xf numFmtId="0" fontId="45" fillId="0" borderId="7" applyNumberFormat="0" applyFill="0" applyAlignment="0" applyProtection="0"/>
    <xf numFmtId="0" fontId="26" fillId="0" borderId="8" applyNumberFormat="0" applyFill="0" applyAlignment="0" applyProtection="0"/>
    <xf numFmtId="0" fontId="46" fillId="0" borderId="9" applyNumberFormat="0" applyFill="0" applyAlignment="0" applyProtection="0"/>
    <xf numFmtId="0" fontId="27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51" borderId="1" applyNumberFormat="0" applyAlignment="0" applyProtection="0"/>
    <xf numFmtId="0" fontId="28" fillId="13" borderId="2" applyNumberFormat="0" applyAlignment="0" applyProtection="0"/>
    <xf numFmtId="0" fontId="14" fillId="46" borderId="0" applyNumberFormat="0">
      <alignment horizontal="center" vertical="top" wrapText="1"/>
      <protection/>
    </xf>
    <xf numFmtId="0" fontId="48" fillId="0" borderId="11" applyNumberFormat="0" applyFill="0" applyAlignment="0" applyProtection="0"/>
    <xf numFmtId="0" fontId="29" fillId="0" borderId="12" applyNumberFormat="0" applyFill="0" applyAlignment="0" applyProtection="0"/>
    <xf numFmtId="0" fontId="49" fillId="52" borderId="0" applyNumberFormat="0" applyBorder="0" applyAlignment="0" applyProtection="0"/>
    <xf numFmtId="0" fontId="30" fillId="5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3" applyNumberFormat="0" applyFont="0" applyAlignment="0" applyProtection="0"/>
    <xf numFmtId="0" fontId="1" fillId="55" borderId="14" applyNumberFormat="0" applyFont="0" applyAlignment="0" applyProtection="0"/>
    <xf numFmtId="0" fontId="1" fillId="55" borderId="14" applyNumberFormat="0" applyFont="0" applyAlignment="0" applyProtection="0"/>
    <xf numFmtId="0" fontId="50" fillId="45" borderId="15" applyNumberFormat="0" applyAlignment="0" applyProtection="0"/>
    <xf numFmtId="0" fontId="31" fillId="46" borderId="16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17" applyNumberFormat="0" applyFont="0" applyFill="0" applyAlignment="0" applyProtection="0"/>
    <xf numFmtId="0" fontId="12" fillId="0" borderId="17" applyNumberFormat="0" applyFont="0" applyFill="0" applyAlignment="0" applyProtection="0"/>
    <xf numFmtId="0" fontId="12" fillId="0" borderId="18" applyNumberFormat="0" applyFont="0" applyFill="0" applyAlignment="0" applyProtection="0"/>
    <xf numFmtId="0" fontId="12" fillId="0" borderId="18" applyNumberFormat="0" applyFont="0" applyFill="0" applyAlignment="0" applyProtection="0"/>
    <xf numFmtId="0" fontId="12" fillId="0" borderId="19" applyNumberFormat="0" applyFont="0" applyFill="0" applyAlignment="0" applyProtection="0"/>
    <xf numFmtId="0" fontId="12" fillId="0" borderId="19" applyNumberFormat="0" applyFont="0" applyFill="0" applyAlignment="0" applyProtection="0"/>
    <xf numFmtId="0" fontId="12" fillId="0" borderId="20" applyNumberFormat="0" applyFont="0" applyFill="0" applyAlignment="0" applyProtection="0"/>
    <xf numFmtId="0" fontId="12" fillId="0" borderId="20" applyNumberFormat="0" applyFont="0" applyFill="0" applyAlignment="0" applyProtection="0"/>
    <xf numFmtId="0" fontId="12" fillId="0" borderId="21" applyNumberFormat="0" applyFont="0" applyFill="0" applyAlignment="0" applyProtection="0"/>
    <xf numFmtId="0" fontId="12" fillId="0" borderId="21" applyNumberFormat="0" applyFont="0" applyFill="0" applyAlignment="0" applyProtection="0"/>
    <xf numFmtId="0" fontId="12" fillId="56" borderId="0" applyNumberFormat="0" applyFont="0" applyBorder="0" applyAlignment="0" applyProtection="0"/>
    <xf numFmtId="0" fontId="12" fillId="56" borderId="0" applyNumberFormat="0" applyFont="0" applyBorder="0" applyAlignment="0" applyProtection="0"/>
    <xf numFmtId="0" fontId="12" fillId="0" borderId="22" applyNumberFormat="0" applyFont="0" applyFill="0" applyAlignment="0" applyProtection="0"/>
    <xf numFmtId="0" fontId="12" fillId="0" borderId="22" applyNumberFormat="0" applyFont="0" applyFill="0" applyAlignment="0" applyProtection="0"/>
    <xf numFmtId="0" fontId="12" fillId="0" borderId="23" applyNumberFormat="0" applyFont="0" applyFill="0" applyAlignment="0" applyProtection="0"/>
    <xf numFmtId="0" fontId="12" fillId="0" borderId="23" applyNumberFormat="0" applyFont="0" applyFill="0" applyAlignment="0" applyProtection="0"/>
    <xf numFmtId="46" fontId="12" fillId="0" borderId="0" applyFont="0" applyFill="0" applyBorder="0" applyAlignment="0" applyProtection="0"/>
    <xf numFmtId="46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24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25" applyNumberFormat="0" applyFont="0" applyFill="0" applyAlignment="0" applyProtection="0"/>
    <xf numFmtId="0" fontId="12" fillId="0" borderId="25" applyNumberFormat="0" applyFont="0" applyFill="0" applyAlignment="0" applyProtection="0"/>
    <xf numFmtId="0" fontId="12" fillId="0" borderId="14" applyNumberFormat="0" applyFont="0" applyFill="0" applyAlignment="0" applyProtection="0"/>
    <xf numFmtId="0" fontId="12" fillId="0" borderId="14" applyNumberFormat="0" applyFont="0" applyFill="0" applyAlignment="0" applyProtection="0"/>
    <xf numFmtId="0" fontId="12" fillId="0" borderId="26" applyNumberFormat="0" applyFont="0" applyFill="0" applyAlignment="0" applyProtection="0"/>
    <xf numFmtId="0" fontId="12" fillId="0" borderId="26" applyNumberFormat="0" applyFont="0" applyFill="0" applyAlignment="0" applyProtection="0"/>
    <xf numFmtId="0" fontId="12" fillId="0" borderId="14" applyNumberFormat="0" applyFont="0" applyFill="0" applyAlignment="0" applyProtection="0"/>
    <xf numFmtId="0" fontId="12" fillId="0" borderId="14" applyNumberFormat="0" applyFont="0" applyFill="0" applyAlignment="0" applyProtection="0"/>
    <xf numFmtId="0" fontId="12" fillId="0" borderId="0" applyNumberFormat="0" applyFont="0" applyFill="0" applyBorder="0" applyProtection="0">
      <alignment horizontal="center"/>
    </xf>
    <xf numFmtId="0" fontId="12" fillId="0" borderId="0" applyNumberFormat="0" applyFont="0" applyFill="0" applyBorder="0" applyProtection="0">
      <alignment horizontal="center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12" fillId="56" borderId="0" applyNumberFormat="0" applyFont="0" applyBorder="0" applyAlignment="0" applyProtection="0"/>
    <xf numFmtId="0" fontId="12" fillId="56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27" applyNumberFormat="0" applyFont="0" applyFill="0" applyAlignment="0" applyProtection="0"/>
    <xf numFmtId="0" fontId="12" fillId="0" borderId="27" applyNumberFormat="0" applyFont="0" applyFill="0" applyAlignment="0" applyProtection="0"/>
    <xf numFmtId="0" fontId="12" fillId="0" borderId="28" applyNumberFormat="0" applyFont="0" applyFill="0" applyAlignment="0" applyProtection="0"/>
    <xf numFmtId="0" fontId="12" fillId="0" borderId="28" applyNumberFormat="0" applyFont="0" applyFill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29" applyNumberFormat="0" applyFont="0" applyFill="0" applyAlignment="0" applyProtection="0"/>
    <xf numFmtId="0" fontId="12" fillId="0" borderId="29" applyNumberFormat="0" applyFont="0" applyFill="0" applyAlignment="0" applyProtection="0"/>
    <xf numFmtId="0" fontId="12" fillId="0" borderId="30" applyNumberFormat="0" applyFont="0" applyFill="0" applyAlignment="0" applyProtection="0"/>
    <xf numFmtId="0" fontId="12" fillId="0" borderId="30" applyNumberFormat="0" applyFont="0" applyFill="0" applyAlignment="0" applyProtection="0"/>
    <xf numFmtId="0" fontId="12" fillId="0" borderId="31" applyNumberFormat="0" applyFont="0" applyFill="0" applyAlignment="0" applyProtection="0"/>
    <xf numFmtId="0" fontId="12" fillId="0" borderId="31" applyNumberFormat="0" applyFont="0" applyFill="0" applyAlignment="0" applyProtection="0"/>
    <xf numFmtId="0" fontId="12" fillId="0" borderId="32" applyNumberFormat="0" applyFont="0" applyFill="0" applyAlignment="0" applyProtection="0"/>
    <xf numFmtId="0" fontId="12" fillId="0" borderId="32" applyNumberFormat="0" applyFont="0" applyFill="0" applyAlignment="0" applyProtection="0"/>
    <xf numFmtId="0" fontId="12" fillId="0" borderId="33" applyNumberFormat="0" applyFont="0" applyFill="0" applyAlignment="0" applyProtection="0"/>
    <xf numFmtId="0" fontId="12" fillId="0" borderId="33" applyNumberFormat="0" applyFont="0" applyFill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34" applyNumberFormat="0" applyFill="0" applyAlignment="0" applyProtection="0"/>
    <xf numFmtId="0" fontId="2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57" borderId="0" xfId="0" applyFont="1" applyFill="1" applyAlignment="1">
      <alignment/>
    </xf>
    <xf numFmtId="0" fontId="6" fillId="57" borderId="0" xfId="0" applyFont="1" applyFill="1" applyAlignment="1">
      <alignment/>
    </xf>
    <xf numFmtId="0" fontId="4" fillId="57" borderId="36" xfId="0" applyFont="1" applyFill="1" applyBorder="1" applyAlignment="1">
      <alignment vertical="center" wrapText="1"/>
    </xf>
    <xf numFmtId="0" fontId="5" fillId="58" borderId="37" xfId="0" applyFont="1" applyFill="1" applyBorder="1" applyAlignment="1">
      <alignment vertical="center" wrapText="1"/>
    </xf>
    <xf numFmtId="0" fontId="5" fillId="58" borderId="38" xfId="0" applyFont="1" applyFill="1" applyBorder="1" applyAlignment="1">
      <alignment vertical="center" wrapText="1"/>
    </xf>
    <xf numFmtId="0" fontId="4" fillId="57" borderId="39" xfId="0" applyFont="1" applyFill="1" applyBorder="1" applyAlignment="1">
      <alignment vertical="center" wrapText="1"/>
    </xf>
    <xf numFmtId="0" fontId="4" fillId="57" borderId="40" xfId="0" applyFont="1" applyFill="1" applyBorder="1" applyAlignment="1">
      <alignment vertical="center" wrapText="1"/>
    </xf>
    <xf numFmtId="0" fontId="4" fillId="57" borderId="41" xfId="0" applyFont="1" applyFill="1" applyBorder="1" applyAlignment="1">
      <alignment vertical="center" wrapText="1"/>
    </xf>
    <xf numFmtId="0" fontId="4" fillId="57" borderId="42" xfId="0" applyFont="1" applyFill="1" applyBorder="1" applyAlignment="1">
      <alignment vertical="center" wrapText="1"/>
    </xf>
    <xf numFmtId="0" fontId="4" fillId="57" borderId="39" xfId="0" applyFont="1" applyFill="1" applyBorder="1" applyAlignment="1">
      <alignment horizontal="center" vertical="center" wrapText="1"/>
    </xf>
    <xf numFmtId="0" fontId="5" fillId="58" borderId="37" xfId="0" applyFont="1" applyFill="1" applyBorder="1" applyAlignment="1">
      <alignment horizontal="center" vertical="center" wrapText="1"/>
    </xf>
    <xf numFmtId="0" fontId="7" fillId="57" borderId="39" xfId="0" applyFont="1" applyFill="1" applyBorder="1" applyAlignment="1">
      <alignment vertical="center" wrapText="1"/>
    </xf>
    <xf numFmtId="0" fontId="4" fillId="57" borderId="36" xfId="0" applyFont="1" applyFill="1" applyBorder="1" applyAlignment="1">
      <alignment horizontal="center" vertical="center" wrapText="1"/>
    </xf>
    <xf numFmtId="0" fontId="7" fillId="57" borderId="36" xfId="0" applyFont="1" applyFill="1" applyBorder="1" applyAlignment="1">
      <alignment vertical="center" wrapText="1"/>
    </xf>
    <xf numFmtId="0" fontId="5" fillId="58" borderId="43" xfId="0" applyFont="1" applyFill="1" applyBorder="1" applyAlignment="1">
      <alignment vertical="center" wrapText="1"/>
    </xf>
    <xf numFmtId="0" fontId="5" fillId="58" borderId="43" xfId="0" applyFont="1" applyFill="1" applyBorder="1" applyAlignment="1">
      <alignment horizontal="center" vertical="center" wrapText="1"/>
    </xf>
    <xf numFmtId="0" fontId="4" fillId="57" borderId="44" xfId="0" applyFont="1" applyFill="1" applyBorder="1" applyAlignment="1">
      <alignment vertical="center" wrapText="1"/>
    </xf>
    <xf numFmtId="0" fontId="5" fillId="58" borderId="38" xfId="0" applyFont="1" applyFill="1" applyBorder="1" applyAlignment="1">
      <alignment horizontal="center" vertical="center" wrapText="1"/>
    </xf>
    <xf numFmtId="0" fontId="4" fillId="57" borderId="4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58" borderId="43" xfId="0" applyFill="1" applyBorder="1" applyAlignment="1">
      <alignment horizontal="center" vertical="center" wrapText="1"/>
    </xf>
    <xf numFmtId="0" fontId="0" fillId="58" borderId="38" xfId="0" applyFill="1" applyBorder="1" applyAlignment="1">
      <alignment horizontal="left" vertical="center" wrapText="1"/>
    </xf>
    <xf numFmtId="0" fontId="0" fillId="58" borderId="36" xfId="0" applyFill="1" applyBorder="1" applyAlignment="1">
      <alignment horizontal="center" vertical="center" wrapText="1"/>
    </xf>
    <xf numFmtId="0" fontId="0" fillId="58" borderId="40" xfId="0" applyFill="1" applyBorder="1" applyAlignment="1">
      <alignment horizontal="left" vertical="center" wrapText="1"/>
    </xf>
    <xf numFmtId="0" fontId="0" fillId="58" borderId="44" xfId="0" applyFill="1" applyBorder="1" applyAlignment="1">
      <alignment horizontal="center" vertical="center" wrapText="1"/>
    </xf>
    <xf numFmtId="0" fontId="0" fillId="58" borderId="42" xfId="0" applyFill="1" applyBorder="1" applyAlignment="1">
      <alignment horizontal="left" vertical="center" wrapText="1"/>
    </xf>
    <xf numFmtId="0" fontId="0" fillId="58" borderId="39" xfId="0" applyFill="1" applyBorder="1" applyAlignment="1">
      <alignment horizontal="center" vertical="center" wrapText="1"/>
    </xf>
    <xf numFmtId="0" fontId="0" fillId="58" borderId="40" xfId="0" applyFill="1" applyBorder="1" applyAlignment="1">
      <alignment horizontal="center" vertical="center" wrapText="1"/>
    </xf>
    <xf numFmtId="0" fontId="54" fillId="58" borderId="41" xfId="0" applyFont="1" applyFill="1" applyBorder="1" applyAlignment="1">
      <alignment horizontal="center" vertical="center" wrapText="1"/>
    </xf>
    <xf numFmtId="0" fontId="54" fillId="58" borderId="44" xfId="0" applyFont="1" applyFill="1" applyBorder="1" applyAlignment="1">
      <alignment horizontal="center" vertical="center" wrapText="1"/>
    </xf>
    <xf numFmtId="0" fontId="54" fillId="58" borderId="42" xfId="0" applyFont="1" applyFill="1" applyBorder="1" applyAlignment="1">
      <alignment horizontal="center" vertical="center" wrapText="1"/>
    </xf>
    <xf numFmtId="0" fontId="54" fillId="57" borderId="40" xfId="0" applyFont="1" applyFill="1" applyBorder="1" applyAlignment="1">
      <alignment horizontal="center" vertical="center" wrapText="1"/>
    </xf>
    <xf numFmtId="0" fontId="54" fillId="57" borderId="42" xfId="0" applyFont="1" applyFill="1" applyBorder="1" applyAlignment="1">
      <alignment horizontal="center" vertical="center" wrapText="1"/>
    </xf>
    <xf numFmtId="0" fontId="54" fillId="57" borderId="0" xfId="0" applyFont="1" applyFill="1" applyBorder="1" applyAlignment="1">
      <alignment horizontal="center" vertical="center" wrapText="1"/>
    </xf>
    <xf numFmtId="0" fontId="5" fillId="58" borderId="48" xfId="0" applyFont="1" applyFill="1" applyBorder="1" applyAlignment="1">
      <alignment horizontal="center" vertical="center" wrapText="1"/>
    </xf>
    <xf numFmtId="0" fontId="4" fillId="57" borderId="49" xfId="0" applyFont="1" applyFill="1" applyBorder="1" applyAlignment="1">
      <alignment horizontal="center" vertical="center" wrapText="1"/>
    </xf>
    <xf numFmtId="0" fontId="5" fillId="58" borderId="50" xfId="0" applyFont="1" applyFill="1" applyBorder="1" applyAlignment="1">
      <alignment vertical="center" wrapText="1"/>
    </xf>
    <xf numFmtId="0" fontId="4" fillId="57" borderId="51" xfId="0" applyFont="1" applyFill="1" applyBorder="1" applyAlignment="1">
      <alignment vertical="center" wrapText="1"/>
    </xf>
    <xf numFmtId="0" fontId="4" fillId="57" borderId="52" xfId="0" applyFont="1" applyFill="1" applyBorder="1" applyAlignment="1">
      <alignment vertical="center" wrapText="1"/>
    </xf>
    <xf numFmtId="0" fontId="5" fillId="57" borderId="0" xfId="0" applyFont="1" applyFill="1" applyBorder="1" applyAlignment="1">
      <alignment horizontal="center" vertical="center" wrapText="1"/>
    </xf>
    <xf numFmtId="0" fontId="5" fillId="58" borderId="36" xfId="0" applyFont="1" applyFill="1" applyBorder="1" applyAlignment="1">
      <alignment horizontal="center" vertical="center" wrapText="1"/>
    </xf>
    <xf numFmtId="0" fontId="54" fillId="57" borderId="36" xfId="0" applyFont="1" applyFill="1" applyBorder="1" applyAlignment="1">
      <alignment horizontal="center" vertical="center" wrapText="1"/>
    </xf>
    <xf numFmtId="0" fontId="4" fillId="57" borderId="53" xfId="0" applyFont="1" applyFill="1" applyBorder="1" applyAlignment="1">
      <alignment vertical="center" wrapText="1"/>
    </xf>
    <xf numFmtId="0" fontId="4" fillId="57" borderId="54" xfId="0" applyFont="1" applyFill="1" applyBorder="1" applyAlignment="1">
      <alignment vertical="center" wrapText="1"/>
    </xf>
    <xf numFmtId="0" fontId="4" fillId="57" borderId="55" xfId="0" applyFont="1" applyFill="1" applyBorder="1" applyAlignment="1">
      <alignment vertical="center" wrapText="1"/>
    </xf>
    <xf numFmtId="0" fontId="4" fillId="57" borderId="56" xfId="0" applyFont="1" applyFill="1" applyBorder="1" applyAlignment="1">
      <alignment vertical="center" wrapText="1"/>
    </xf>
    <xf numFmtId="0" fontId="3" fillId="57" borderId="36" xfId="0" applyFont="1" applyFill="1" applyBorder="1" applyAlignment="1">
      <alignment horizontal="center"/>
    </xf>
    <xf numFmtId="0" fontId="3" fillId="57" borderId="36" xfId="0" applyFont="1" applyFill="1" applyBorder="1" applyAlignment="1">
      <alignment/>
    </xf>
    <xf numFmtId="0" fontId="3" fillId="57" borderId="39" xfId="0" applyFont="1" applyFill="1" applyBorder="1" applyAlignment="1">
      <alignment horizontal="center"/>
    </xf>
    <xf numFmtId="0" fontId="3" fillId="57" borderId="40" xfId="0" applyFont="1" applyFill="1" applyBorder="1" applyAlignment="1">
      <alignment horizontal="center"/>
    </xf>
    <xf numFmtId="0" fontId="3" fillId="57" borderId="39" xfId="0" applyFont="1" applyFill="1" applyBorder="1" applyAlignment="1">
      <alignment/>
    </xf>
    <xf numFmtId="0" fontId="3" fillId="57" borderId="40" xfId="0" applyFont="1" applyFill="1" applyBorder="1" applyAlignment="1">
      <alignment/>
    </xf>
    <xf numFmtId="0" fontId="4" fillId="57" borderId="41" xfId="0" applyFont="1" applyFill="1" applyBorder="1" applyAlignment="1">
      <alignment horizontal="center" vertical="center" wrapText="1"/>
    </xf>
    <xf numFmtId="0" fontId="4" fillId="57" borderId="44" xfId="0" applyFont="1" applyFill="1" applyBorder="1" applyAlignment="1">
      <alignment horizontal="center" vertical="center" wrapText="1"/>
    </xf>
    <xf numFmtId="0" fontId="4" fillId="57" borderId="57" xfId="0" applyFont="1" applyFill="1" applyBorder="1" applyAlignment="1">
      <alignment horizontal="center" vertical="center" wrapText="1"/>
    </xf>
    <xf numFmtId="0" fontId="4" fillId="57" borderId="42" xfId="0" applyFont="1" applyFill="1" applyBorder="1" applyAlignment="1">
      <alignment horizontal="center" vertical="center" wrapText="1"/>
    </xf>
    <xf numFmtId="0" fontId="55" fillId="57" borderId="36" xfId="0" applyFont="1" applyFill="1" applyBorder="1" applyAlignment="1">
      <alignment horizontal="left" vertical="center" wrapText="1"/>
    </xf>
    <xf numFmtId="0" fontId="55" fillId="57" borderId="39" xfId="0" applyFont="1" applyFill="1" applyBorder="1" applyAlignment="1">
      <alignment horizontal="left" vertical="center" wrapText="1"/>
    </xf>
    <xf numFmtId="0" fontId="55" fillId="57" borderId="41" xfId="0" applyFont="1" applyFill="1" applyBorder="1" applyAlignment="1">
      <alignment horizontal="left" vertical="center" wrapText="1"/>
    </xf>
    <xf numFmtId="9" fontId="10" fillId="57" borderId="39" xfId="132" applyFont="1" applyFill="1" applyBorder="1" applyAlignment="1">
      <alignment horizontal="center" vertical="center"/>
    </xf>
    <xf numFmtId="42" fontId="10" fillId="57" borderId="36" xfId="0" applyNumberFormat="1" applyFont="1" applyFill="1" applyBorder="1" applyAlignment="1">
      <alignment horizontal="center" vertical="center"/>
    </xf>
    <xf numFmtId="42" fontId="10" fillId="57" borderId="36" xfId="0" applyNumberFormat="1" applyFont="1" applyFill="1" applyBorder="1" applyAlignment="1">
      <alignment horizontal="right" vertical="center"/>
    </xf>
    <xf numFmtId="42" fontId="10" fillId="57" borderId="40" xfId="0" applyNumberFormat="1" applyFont="1" applyFill="1" applyBorder="1" applyAlignment="1">
      <alignment horizontal="right" vertical="center"/>
    </xf>
    <xf numFmtId="0" fontId="10" fillId="57" borderId="39" xfId="0" applyFont="1" applyFill="1" applyBorder="1" applyAlignment="1">
      <alignment/>
    </xf>
    <xf numFmtId="0" fontId="10" fillId="57" borderId="36" xfId="0" applyFont="1" applyFill="1" applyBorder="1" applyAlignment="1">
      <alignment/>
    </xf>
    <xf numFmtId="0" fontId="10" fillId="57" borderId="40" xfId="0" applyFont="1" applyFill="1" applyBorder="1" applyAlignment="1">
      <alignment/>
    </xf>
    <xf numFmtId="0" fontId="11" fillId="57" borderId="41" xfId="0" applyFont="1" applyFill="1" applyBorder="1" applyAlignment="1">
      <alignment/>
    </xf>
    <xf numFmtId="42" fontId="11" fillId="57" borderId="44" xfId="0" applyNumberFormat="1" applyFont="1" applyFill="1" applyBorder="1" applyAlignment="1">
      <alignment/>
    </xf>
    <xf numFmtId="42" fontId="11" fillId="57" borderId="42" xfId="0" applyNumberFormat="1" applyFont="1" applyFill="1" applyBorder="1" applyAlignment="1">
      <alignment/>
    </xf>
    <xf numFmtId="42" fontId="11" fillId="57" borderId="40" xfId="0" applyNumberFormat="1" applyFont="1" applyFill="1" applyBorder="1" applyAlignment="1">
      <alignment horizontal="right" vertical="center"/>
    </xf>
    <xf numFmtId="0" fontId="4" fillId="57" borderId="53" xfId="0" applyFont="1" applyFill="1" applyBorder="1" applyAlignment="1">
      <alignment horizontal="center" vertical="center" wrapText="1"/>
    </xf>
    <xf numFmtId="0" fontId="4" fillId="57" borderId="54" xfId="0" applyFont="1" applyFill="1" applyBorder="1" applyAlignment="1">
      <alignment horizontal="center" vertical="center" wrapText="1"/>
    </xf>
    <xf numFmtId="0" fontId="4" fillId="57" borderId="58" xfId="0" applyFont="1" applyFill="1" applyBorder="1" applyAlignment="1">
      <alignment horizontal="center" vertical="center" wrapText="1"/>
    </xf>
    <xf numFmtId="0" fontId="4" fillId="57" borderId="56" xfId="0" applyFont="1" applyFill="1" applyBorder="1" applyAlignment="1">
      <alignment horizontal="center" vertical="center" wrapText="1"/>
    </xf>
    <xf numFmtId="0" fontId="5" fillId="58" borderId="59" xfId="0" applyFont="1" applyFill="1" applyBorder="1" applyAlignment="1">
      <alignment horizontal="center" vertical="center" wrapText="1"/>
    </xf>
    <xf numFmtId="0" fontId="5" fillId="58" borderId="60" xfId="0" applyFont="1" applyFill="1" applyBorder="1" applyAlignment="1">
      <alignment horizontal="center" vertical="center" wrapText="1"/>
    </xf>
    <xf numFmtId="0" fontId="5" fillId="58" borderId="61" xfId="0" applyFont="1" applyFill="1" applyBorder="1" applyAlignment="1">
      <alignment horizontal="center" vertical="center" wrapText="1"/>
    </xf>
    <xf numFmtId="0" fontId="5" fillId="58" borderId="62" xfId="0" applyFont="1" applyFill="1" applyBorder="1" applyAlignment="1">
      <alignment horizontal="center" vertical="center" wrapText="1"/>
    </xf>
    <xf numFmtId="0" fontId="5" fillId="58" borderId="63" xfId="0" applyFont="1" applyFill="1" applyBorder="1" applyAlignment="1">
      <alignment horizontal="center" vertical="center" wrapText="1"/>
    </xf>
    <xf numFmtId="0" fontId="5" fillId="58" borderId="64" xfId="0" applyFont="1" applyFill="1" applyBorder="1" applyAlignment="1">
      <alignment horizontal="center" vertical="center" wrapText="1"/>
    </xf>
    <xf numFmtId="0" fontId="52" fillId="59" borderId="37" xfId="0" applyFont="1" applyFill="1" applyBorder="1" applyAlignment="1">
      <alignment horizontal="center" wrapText="1"/>
    </xf>
    <xf numFmtId="0" fontId="52" fillId="59" borderId="43" xfId="0" applyFont="1" applyFill="1" applyBorder="1" applyAlignment="1">
      <alignment horizontal="center" wrapText="1"/>
    </xf>
    <xf numFmtId="0" fontId="52" fillId="59" borderId="38" xfId="0" applyFont="1" applyFill="1" applyBorder="1" applyAlignment="1">
      <alignment horizontal="center" wrapText="1"/>
    </xf>
    <xf numFmtId="0" fontId="52" fillId="59" borderId="37" xfId="0" applyFont="1" applyFill="1" applyBorder="1" applyAlignment="1">
      <alignment horizontal="center" vertical="center" textRotation="90" wrapText="1"/>
    </xf>
    <xf numFmtId="0" fontId="52" fillId="59" borderId="39" xfId="0" applyFont="1" applyFill="1" applyBorder="1" applyAlignment="1">
      <alignment horizontal="center" vertical="center" textRotation="90" wrapText="1"/>
    </xf>
    <xf numFmtId="0" fontId="52" fillId="59" borderId="41" xfId="0" applyFont="1" applyFill="1" applyBorder="1" applyAlignment="1">
      <alignment horizontal="center" vertical="center" textRotation="90" wrapText="1"/>
    </xf>
  </cellXfs>
  <cellStyles count="184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Currency 2" xfId="86"/>
    <cellStyle name="Currency 2 2" xfId="87"/>
    <cellStyle name="Currency 3" xfId="88"/>
    <cellStyle name="Dark blue heading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Input" xfId="102"/>
    <cellStyle name="Input 2" xfId="103"/>
    <cellStyle name="Light grey heading" xfId="104"/>
    <cellStyle name="Linked Cell" xfId="105"/>
    <cellStyle name="Linked Cell 2" xfId="106"/>
    <cellStyle name="Neutral" xfId="107"/>
    <cellStyle name="Neutral 2" xfId="108"/>
    <cellStyle name="Normal 10" xfId="109"/>
    <cellStyle name="Normal 2" xfId="110"/>
    <cellStyle name="Normal 2 2" xfId="111"/>
    <cellStyle name="Normal 2 2 2" xfId="112"/>
    <cellStyle name="Normal 2 3" xfId="113"/>
    <cellStyle name="Normal 2 4" xfId="114"/>
    <cellStyle name="Normal 3" xfId="115"/>
    <cellStyle name="Normal 3 2" xfId="116"/>
    <cellStyle name="Normal 3 3" xfId="117"/>
    <cellStyle name="Normal 4" xfId="118"/>
    <cellStyle name="Normal 4 2" xfId="119"/>
    <cellStyle name="Normal 4 2 2" xfId="120"/>
    <cellStyle name="Normal 5" xfId="121"/>
    <cellStyle name="Normal 5 2" xfId="122"/>
    <cellStyle name="Normal 6" xfId="123"/>
    <cellStyle name="Normal 7" xfId="124"/>
    <cellStyle name="Normal 8" xfId="125"/>
    <cellStyle name="Normal 9" xfId="126"/>
    <cellStyle name="Note" xfId="127"/>
    <cellStyle name="Note 2" xfId="128"/>
    <cellStyle name="Note 2 2" xfId="129"/>
    <cellStyle name="Output" xfId="130"/>
    <cellStyle name="Output 2" xfId="131"/>
    <cellStyle name="Percent" xfId="132"/>
    <cellStyle name="Percent 2" xfId="133"/>
    <cellStyle name="Percent 2 2" xfId="134"/>
    <cellStyle name="Percent 3" xfId="135"/>
    <cellStyle name="RISKbigPercent" xfId="136"/>
    <cellStyle name="RISKbigPercent 2" xfId="137"/>
    <cellStyle name="RISKblandrEdge" xfId="138"/>
    <cellStyle name="RISKblandrEdge 2" xfId="139"/>
    <cellStyle name="RISKblCorner" xfId="140"/>
    <cellStyle name="RISKblCorner 2" xfId="141"/>
    <cellStyle name="RISKbottomEdge" xfId="142"/>
    <cellStyle name="RISKbottomEdge 2" xfId="143"/>
    <cellStyle name="RISKbrCorner" xfId="144"/>
    <cellStyle name="RISKbrCorner 2" xfId="145"/>
    <cellStyle name="RISKdarkBoxed" xfId="146"/>
    <cellStyle name="RISKdarkBoxed 2" xfId="147"/>
    <cellStyle name="RISKdarkShade" xfId="148"/>
    <cellStyle name="RISKdarkShade 2" xfId="149"/>
    <cellStyle name="RISKdbottomEdge" xfId="150"/>
    <cellStyle name="RISKdbottomEdge 2" xfId="151"/>
    <cellStyle name="RISKdrightEdge" xfId="152"/>
    <cellStyle name="RISKdrightEdge 2" xfId="153"/>
    <cellStyle name="RISKdurationTime" xfId="154"/>
    <cellStyle name="RISKdurationTime 2" xfId="155"/>
    <cellStyle name="RISKinNumber" xfId="156"/>
    <cellStyle name="RISKlandrEdge" xfId="157"/>
    <cellStyle name="RISKlandrEdge 2" xfId="158"/>
    <cellStyle name="RISKleftEdge" xfId="159"/>
    <cellStyle name="RISKleftEdge 2" xfId="160"/>
    <cellStyle name="RISKlightBoxed" xfId="161"/>
    <cellStyle name="RISKlightBoxed 2" xfId="162"/>
    <cellStyle name="RISKltandbEdge" xfId="163"/>
    <cellStyle name="RISKltandbEdge 2" xfId="164"/>
    <cellStyle name="RISKnormBoxed" xfId="165"/>
    <cellStyle name="RISKnormBoxed 2" xfId="166"/>
    <cellStyle name="RISKnormCenter" xfId="167"/>
    <cellStyle name="RISKnormCenter 2" xfId="168"/>
    <cellStyle name="RISKnormHeading" xfId="169"/>
    <cellStyle name="RISKnormItal" xfId="170"/>
    <cellStyle name="RISKnormLabel" xfId="171"/>
    <cellStyle name="RISKnormShade" xfId="172"/>
    <cellStyle name="RISKnormShade 2" xfId="173"/>
    <cellStyle name="RISKnormTitle" xfId="174"/>
    <cellStyle name="RISKoutNumber" xfId="175"/>
    <cellStyle name="RISKrightEdge" xfId="176"/>
    <cellStyle name="RISKrightEdge 2" xfId="177"/>
    <cellStyle name="RISKrtandbEdge" xfId="178"/>
    <cellStyle name="RISKrtandbEdge 2" xfId="179"/>
    <cellStyle name="RISKssTime" xfId="180"/>
    <cellStyle name="RISKssTime 2" xfId="181"/>
    <cellStyle name="RISKtandbEdge" xfId="182"/>
    <cellStyle name="RISKtandbEdge 2" xfId="183"/>
    <cellStyle name="RISKtlandrEdge" xfId="184"/>
    <cellStyle name="RISKtlandrEdge 2" xfId="185"/>
    <cellStyle name="RISKtlCorner" xfId="186"/>
    <cellStyle name="RISKtlCorner 2" xfId="187"/>
    <cellStyle name="RISKtopEdge" xfId="188"/>
    <cellStyle name="RISKtopEdge 2" xfId="189"/>
    <cellStyle name="RISKtrCorner" xfId="190"/>
    <cellStyle name="RISKtrCorner 2" xfId="191"/>
    <cellStyle name="Title" xfId="192"/>
    <cellStyle name="Title 2" xfId="193"/>
    <cellStyle name="Total" xfId="194"/>
    <cellStyle name="Total 2" xfId="195"/>
    <cellStyle name="Warning Text" xfId="196"/>
    <cellStyle name="Warning Text 2" xfId="19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9"/>
  <sheetViews>
    <sheetView tabSelected="1" zoomScale="70" zoomScaleNormal="70" zoomScalePageLayoutView="0" workbookViewId="0" topLeftCell="A1">
      <selection activeCell="K77" sqref="K77"/>
    </sheetView>
  </sheetViews>
  <sheetFormatPr defaultColWidth="65.7109375" defaultRowHeight="15"/>
  <cols>
    <col min="1" max="1" width="6.57421875" style="1" customWidth="1"/>
    <col min="2" max="2" width="10.7109375" style="1" customWidth="1"/>
    <col min="3" max="4" width="30.8515625" style="1" customWidth="1"/>
    <col min="5" max="5" width="30.7109375" style="1" customWidth="1"/>
    <col min="6" max="6" width="12.421875" style="1" customWidth="1"/>
    <col min="7" max="7" width="11.7109375" style="1" customWidth="1"/>
    <col min="8" max="9" width="4.7109375" style="1" customWidth="1"/>
    <col min="10" max="10" width="11.7109375" style="1" customWidth="1"/>
    <col min="11" max="11" width="30.7109375" style="1" customWidth="1"/>
    <col min="12" max="12" width="12.7109375" style="1" customWidth="1"/>
    <col min="13" max="13" width="11.7109375" style="1" customWidth="1"/>
    <col min="14" max="15" width="4.7109375" style="1" customWidth="1"/>
    <col min="16" max="16" width="11.7109375" style="1" customWidth="1"/>
    <col min="17" max="17" width="4.421875" style="1" customWidth="1"/>
    <col min="18" max="24" width="13.140625" style="1" customWidth="1"/>
    <col min="25" max="25" width="12.00390625" style="1" customWidth="1"/>
    <col min="26" max="26" width="12.421875" style="1" customWidth="1"/>
    <col min="27" max="27" width="15.28125" style="1" customWidth="1"/>
    <col min="28" max="28" width="17.00390625" style="1" customWidth="1"/>
    <col min="29" max="29" width="14.421875" style="1" customWidth="1"/>
    <col min="30" max="30" width="17.00390625" style="1" customWidth="1"/>
    <col min="31" max="31" width="15.140625" style="1" customWidth="1"/>
    <col min="32" max="32" width="9.8515625" style="1" customWidth="1"/>
    <col min="33" max="16384" width="65.7109375" style="1" customWidth="1"/>
  </cols>
  <sheetData>
    <row r="2" spans="2:12" ht="18.75">
      <c r="B2" s="2" t="s">
        <v>2</v>
      </c>
      <c r="F2" s="2" t="s">
        <v>63</v>
      </c>
      <c r="L2" s="2" t="s">
        <v>65</v>
      </c>
    </row>
    <row r="3" spans="2:12" ht="19.5" thickBot="1">
      <c r="B3" s="2"/>
      <c r="F3" s="2"/>
      <c r="L3" s="2"/>
    </row>
    <row r="4" spans="2:15" ht="25.5">
      <c r="B4" s="4" t="s">
        <v>3</v>
      </c>
      <c r="C4" s="5" t="s">
        <v>18</v>
      </c>
      <c r="F4" s="50" t="s">
        <v>62</v>
      </c>
      <c r="G4" s="50" t="s">
        <v>64</v>
      </c>
      <c r="H4" s="49"/>
      <c r="I4" s="49"/>
      <c r="L4" s="11" t="s">
        <v>62</v>
      </c>
      <c r="M4" s="18" t="s">
        <v>64</v>
      </c>
      <c r="N4" s="49"/>
      <c r="O4" s="49"/>
    </row>
    <row r="5" spans="2:15" ht="15">
      <c r="B5" s="6" t="s">
        <v>4</v>
      </c>
      <c r="C5" s="7" t="s">
        <v>5</v>
      </c>
      <c r="F5" s="66" t="s">
        <v>66</v>
      </c>
      <c r="G5" s="51">
        <v>5</v>
      </c>
      <c r="H5" s="43"/>
      <c r="I5" s="43"/>
      <c r="L5" s="67" t="s">
        <v>70</v>
      </c>
      <c r="M5" s="41">
        <v>5</v>
      </c>
      <c r="N5" s="43"/>
      <c r="O5" s="43"/>
    </row>
    <row r="6" spans="2:15" ht="15">
      <c r="B6" s="6" t="s">
        <v>6</v>
      </c>
      <c r="C6" s="7" t="s">
        <v>7</v>
      </c>
      <c r="F6" s="66" t="s">
        <v>67</v>
      </c>
      <c r="G6" s="51">
        <v>4</v>
      </c>
      <c r="H6" s="43"/>
      <c r="I6" s="43"/>
      <c r="L6" s="67" t="s">
        <v>14</v>
      </c>
      <c r="M6" s="41">
        <v>4</v>
      </c>
      <c r="N6" s="43"/>
      <c r="O6" s="43"/>
    </row>
    <row r="7" spans="2:15" ht="15">
      <c r="B7" s="6" t="s">
        <v>8</v>
      </c>
      <c r="C7" s="7" t="s">
        <v>9</v>
      </c>
      <c r="F7" s="66" t="s">
        <v>68</v>
      </c>
      <c r="G7" s="51">
        <v>3</v>
      </c>
      <c r="H7" s="43"/>
      <c r="I7" s="43"/>
      <c r="L7" s="67" t="s">
        <v>71</v>
      </c>
      <c r="M7" s="41">
        <v>3</v>
      </c>
      <c r="N7" s="43"/>
      <c r="O7" s="43"/>
    </row>
    <row r="8" spans="2:15" ht="15.75" thickBot="1">
      <c r="B8" s="8" t="s">
        <v>10</v>
      </c>
      <c r="C8" s="9" t="s">
        <v>11</v>
      </c>
      <c r="F8" s="66" t="s">
        <v>15</v>
      </c>
      <c r="G8" s="51">
        <v>2</v>
      </c>
      <c r="H8" s="43"/>
      <c r="I8" s="43"/>
      <c r="L8" s="67" t="s">
        <v>17</v>
      </c>
      <c r="M8" s="41">
        <v>2</v>
      </c>
      <c r="N8" s="43"/>
      <c r="O8" s="43"/>
    </row>
    <row r="9" spans="6:15" ht="15.75" thickBot="1">
      <c r="F9" s="66" t="s">
        <v>69</v>
      </c>
      <c r="G9" s="51">
        <v>1</v>
      </c>
      <c r="H9" s="43"/>
      <c r="I9" s="43"/>
      <c r="L9" s="68" t="s">
        <v>72</v>
      </c>
      <c r="M9" s="42">
        <v>1</v>
      </c>
      <c r="N9" s="43"/>
      <c r="O9" s="43"/>
    </row>
    <row r="12" ht="15.75" thickBot="1"/>
    <row r="13" spans="2:24" ht="24" customHeight="1" thickBot="1">
      <c r="B13" s="2"/>
      <c r="C13" s="2"/>
      <c r="D13" s="2"/>
      <c r="E13" s="2"/>
      <c r="F13" s="84" t="s">
        <v>85</v>
      </c>
      <c r="G13" s="85"/>
      <c r="H13" s="85"/>
      <c r="I13" s="85"/>
      <c r="J13" s="86"/>
      <c r="K13" s="2"/>
      <c r="L13" s="84" t="s">
        <v>86</v>
      </c>
      <c r="M13" s="85"/>
      <c r="N13" s="85"/>
      <c r="O13" s="85"/>
      <c r="P13" s="86"/>
      <c r="R13" s="87" t="s">
        <v>138</v>
      </c>
      <c r="S13" s="88"/>
      <c r="T13" s="88"/>
      <c r="U13" s="88"/>
      <c r="V13" s="88"/>
      <c r="W13" s="88"/>
      <c r="X13" s="89"/>
    </row>
    <row r="14" spans="2:24" ht="25.5">
      <c r="B14" s="4" t="s">
        <v>74</v>
      </c>
      <c r="C14" s="15" t="s">
        <v>73</v>
      </c>
      <c r="D14" s="15" t="s">
        <v>75</v>
      </c>
      <c r="E14" s="46" t="s">
        <v>76</v>
      </c>
      <c r="F14" s="11" t="s">
        <v>19</v>
      </c>
      <c r="G14" s="16" t="s">
        <v>20</v>
      </c>
      <c r="H14" s="44" t="s">
        <v>78</v>
      </c>
      <c r="I14" s="44" t="s">
        <v>79</v>
      </c>
      <c r="J14" s="18" t="s">
        <v>12</v>
      </c>
      <c r="K14" s="5" t="s">
        <v>77</v>
      </c>
      <c r="L14" s="11" t="s">
        <v>19</v>
      </c>
      <c r="M14" s="16" t="s">
        <v>20</v>
      </c>
      <c r="N14" s="44" t="s">
        <v>78</v>
      </c>
      <c r="O14" s="44" t="s">
        <v>79</v>
      </c>
      <c r="P14" s="18" t="s">
        <v>12</v>
      </c>
      <c r="R14" s="11" t="s">
        <v>140</v>
      </c>
      <c r="S14" s="16" t="s">
        <v>139</v>
      </c>
      <c r="T14" s="16" t="s">
        <v>141</v>
      </c>
      <c r="U14" s="16" t="s">
        <v>145</v>
      </c>
      <c r="V14" s="16" t="s">
        <v>142</v>
      </c>
      <c r="W14" s="16" t="s">
        <v>143</v>
      </c>
      <c r="X14" s="18" t="s">
        <v>146</v>
      </c>
    </row>
    <row r="15" spans="2:24" ht="15">
      <c r="B15" s="6"/>
      <c r="C15" s="3"/>
      <c r="D15" s="3"/>
      <c r="E15" s="47"/>
      <c r="F15" s="10"/>
      <c r="G15" s="13"/>
      <c r="H15" s="45"/>
      <c r="I15" s="45"/>
      <c r="J15" s="19"/>
      <c r="K15" s="7"/>
      <c r="L15" s="10"/>
      <c r="M15" s="13"/>
      <c r="N15" s="45"/>
      <c r="O15" s="45"/>
      <c r="P15" s="19"/>
      <c r="R15" s="58" t="s">
        <v>1</v>
      </c>
      <c r="S15" s="56" t="s">
        <v>144</v>
      </c>
      <c r="T15" s="56" t="s">
        <v>144</v>
      </c>
      <c r="U15" s="56" t="s">
        <v>144</v>
      </c>
      <c r="V15" s="56" t="s">
        <v>144</v>
      </c>
      <c r="W15" s="56" t="s">
        <v>144</v>
      </c>
      <c r="X15" s="59" t="s">
        <v>144</v>
      </c>
    </row>
    <row r="16" spans="2:24" ht="15">
      <c r="B16" s="12" t="s">
        <v>4</v>
      </c>
      <c r="C16" s="14" t="s">
        <v>13</v>
      </c>
      <c r="D16" s="3"/>
      <c r="E16" s="47"/>
      <c r="F16" s="10"/>
      <c r="G16" s="13"/>
      <c r="H16" s="45"/>
      <c r="I16" s="45"/>
      <c r="J16" s="19"/>
      <c r="K16" s="7"/>
      <c r="L16" s="10"/>
      <c r="M16" s="13"/>
      <c r="N16" s="45"/>
      <c r="O16" s="45"/>
      <c r="P16" s="19"/>
      <c r="R16" s="60"/>
      <c r="S16" s="57"/>
      <c r="T16" s="57"/>
      <c r="U16" s="57"/>
      <c r="V16" s="57"/>
      <c r="W16" s="57"/>
      <c r="X16" s="61"/>
    </row>
    <row r="17" spans="2:24" ht="36">
      <c r="B17" s="6" t="s">
        <v>21</v>
      </c>
      <c r="C17" s="3" t="s">
        <v>82</v>
      </c>
      <c r="D17" s="3" t="s">
        <v>129</v>
      </c>
      <c r="E17" s="47" t="s">
        <v>40</v>
      </c>
      <c r="F17" s="10" t="s">
        <v>68</v>
      </c>
      <c r="G17" s="13" t="s">
        <v>14</v>
      </c>
      <c r="H17" s="45">
        <f>VLOOKUP(F17,$F$5:$G$9,2,FALSE)</f>
        <v>3</v>
      </c>
      <c r="I17" s="45">
        <f>VLOOKUP(G17,$L$5:$M$9,2,FALSE)</f>
        <v>4</v>
      </c>
      <c r="J17" s="19">
        <f>I17*H17</f>
        <v>12</v>
      </c>
      <c r="K17" s="7" t="s">
        <v>87</v>
      </c>
      <c r="L17" s="10" t="s">
        <v>15</v>
      </c>
      <c r="M17" s="13" t="s">
        <v>71</v>
      </c>
      <c r="N17" s="45">
        <f>VLOOKUP(L17,$F$5:$G$9,2,FALSE)</f>
        <v>2</v>
      </c>
      <c r="O17" s="45">
        <f>VLOOKUP(M17,$L$5:$M$9,2,FALSE)</f>
        <v>3</v>
      </c>
      <c r="P17" s="19">
        <f>O17*N17</f>
        <v>6</v>
      </c>
      <c r="R17" s="69">
        <f aca="true" t="shared" si="0" ref="R17:R42">(P17/100)*5</f>
        <v>0.3</v>
      </c>
      <c r="S17" s="70">
        <v>1000</v>
      </c>
      <c r="T17" s="70">
        <v>0</v>
      </c>
      <c r="U17" s="71">
        <v>3000</v>
      </c>
      <c r="V17" s="71">
        <f aca="true" t="shared" si="1" ref="V17:V42">R17*(S17+(4*T17)+U17)/6</f>
        <v>200</v>
      </c>
      <c r="W17" s="71">
        <f aca="true" t="shared" si="2" ref="W17:W42">((1-R17)*0)+(R17*AVERAGE(S17,U17))</f>
        <v>600</v>
      </c>
      <c r="X17" s="72"/>
    </row>
    <row r="18" spans="2:24" ht="60">
      <c r="B18" s="6" t="s">
        <v>22</v>
      </c>
      <c r="C18" s="3" t="s">
        <v>83</v>
      </c>
      <c r="D18" s="3" t="s">
        <v>84</v>
      </c>
      <c r="E18" s="47" t="s">
        <v>40</v>
      </c>
      <c r="F18" s="10" t="s">
        <v>68</v>
      </c>
      <c r="G18" s="13" t="s">
        <v>17</v>
      </c>
      <c r="H18" s="45">
        <f>VLOOKUP(F18,$F$5:$G$9,2,FALSE)</f>
        <v>3</v>
      </c>
      <c r="I18" s="45">
        <f>VLOOKUP(G18,$L$5:$M$9,2,FALSE)</f>
        <v>2</v>
      </c>
      <c r="J18" s="19">
        <f aca="true" t="shared" si="3" ref="J18:J42">I18*H18</f>
        <v>6</v>
      </c>
      <c r="K18" s="7" t="s">
        <v>16</v>
      </c>
      <c r="L18" s="10" t="s">
        <v>69</v>
      </c>
      <c r="M18" s="13" t="s">
        <v>17</v>
      </c>
      <c r="N18" s="45">
        <f>VLOOKUP(L18,$F$5:$G$9,2,FALSE)</f>
        <v>1</v>
      </c>
      <c r="O18" s="45">
        <f>VLOOKUP(M18,$L$5:$M$9,2,FALSE)</f>
        <v>2</v>
      </c>
      <c r="P18" s="19">
        <f>O18*N18</f>
        <v>2</v>
      </c>
      <c r="R18" s="69">
        <f t="shared" si="0"/>
        <v>0.1</v>
      </c>
      <c r="S18" s="70">
        <v>0</v>
      </c>
      <c r="T18" s="70">
        <v>0</v>
      </c>
      <c r="U18" s="71">
        <v>0</v>
      </c>
      <c r="V18" s="71">
        <f t="shared" si="1"/>
        <v>0</v>
      </c>
      <c r="W18" s="71">
        <f t="shared" si="2"/>
        <v>0</v>
      </c>
      <c r="X18" s="72"/>
    </row>
    <row r="19" spans="2:24" ht="44.25" customHeight="1">
      <c r="B19" s="6" t="s">
        <v>23</v>
      </c>
      <c r="C19" s="3" t="s">
        <v>88</v>
      </c>
      <c r="D19" s="3" t="s">
        <v>130</v>
      </c>
      <c r="E19" s="47" t="s">
        <v>43</v>
      </c>
      <c r="F19" s="10" t="s">
        <v>15</v>
      </c>
      <c r="G19" s="13" t="s">
        <v>14</v>
      </c>
      <c r="H19" s="45">
        <f>VLOOKUP(F19,$F$5:$G$9,2,FALSE)</f>
        <v>2</v>
      </c>
      <c r="I19" s="45">
        <f>VLOOKUP(G19,$L$5:$M$9,2,FALSE)</f>
        <v>4</v>
      </c>
      <c r="J19" s="19">
        <f t="shared" si="3"/>
        <v>8</v>
      </c>
      <c r="K19" s="7" t="s">
        <v>122</v>
      </c>
      <c r="L19" s="10" t="s">
        <v>69</v>
      </c>
      <c r="M19" s="13" t="s">
        <v>71</v>
      </c>
      <c r="N19" s="45">
        <f>VLOOKUP(L19,$F$5:$G$9,2,FALSE)</f>
        <v>1</v>
      </c>
      <c r="O19" s="45">
        <f>VLOOKUP(M19,$L$5:$M$9,2,FALSE)</f>
        <v>3</v>
      </c>
      <c r="P19" s="19">
        <f>O19*N19</f>
        <v>3</v>
      </c>
      <c r="R19" s="69">
        <f t="shared" si="0"/>
        <v>0.15</v>
      </c>
      <c r="S19" s="70">
        <v>0</v>
      </c>
      <c r="T19" s="70">
        <v>0</v>
      </c>
      <c r="U19" s="71">
        <v>10000</v>
      </c>
      <c r="V19" s="71">
        <f t="shared" si="1"/>
        <v>250</v>
      </c>
      <c r="W19" s="71">
        <f t="shared" si="2"/>
        <v>750</v>
      </c>
      <c r="X19" s="72"/>
    </row>
    <row r="20" spans="2:24" ht="42.75" customHeight="1">
      <c r="B20" s="6" t="s">
        <v>24</v>
      </c>
      <c r="C20" s="3" t="s">
        <v>131</v>
      </c>
      <c r="D20" s="3" t="s">
        <v>89</v>
      </c>
      <c r="E20" s="47" t="s">
        <v>43</v>
      </c>
      <c r="F20" s="10" t="s">
        <v>15</v>
      </c>
      <c r="G20" s="13" t="s">
        <v>71</v>
      </c>
      <c r="H20" s="45">
        <f>VLOOKUP(F20,$F$5:$G$9,2,FALSE)</f>
        <v>2</v>
      </c>
      <c r="I20" s="45">
        <f>VLOOKUP(G20,$L$5:$M$9,2,FALSE)</f>
        <v>3</v>
      </c>
      <c r="J20" s="19">
        <f t="shared" si="3"/>
        <v>6</v>
      </c>
      <c r="K20" s="7" t="s">
        <v>90</v>
      </c>
      <c r="L20" s="10" t="s">
        <v>69</v>
      </c>
      <c r="M20" s="13" t="s">
        <v>17</v>
      </c>
      <c r="N20" s="45">
        <f>VLOOKUP(L20,$F$5:$G$9,2,FALSE)</f>
        <v>1</v>
      </c>
      <c r="O20" s="45">
        <f>VLOOKUP(M20,$L$5:$M$9,2,FALSE)</f>
        <v>2</v>
      </c>
      <c r="P20" s="19">
        <f aca="true" t="shared" si="4" ref="P20:P42">O20*N20</f>
        <v>2</v>
      </c>
      <c r="R20" s="69">
        <f t="shared" si="0"/>
        <v>0.1</v>
      </c>
      <c r="S20" s="70">
        <v>0</v>
      </c>
      <c r="T20" s="70">
        <v>20000</v>
      </c>
      <c r="U20" s="71">
        <v>60000</v>
      </c>
      <c r="V20" s="71">
        <f t="shared" si="1"/>
        <v>2333.3333333333335</v>
      </c>
      <c r="W20" s="71">
        <f t="shared" si="2"/>
        <v>3000</v>
      </c>
      <c r="X20" s="72"/>
    </row>
    <row r="21" spans="2:24" ht="36">
      <c r="B21" s="6" t="s">
        <v>25</v>
      </c>
      <c r="C21" s="3" t="s">
        <v>91</v>
      </c>
      <c r="D21" s="3" t="s">
        <v>92</v>
      </c>
      <c r="E21" s="47" t="s">
        <v>40</v>
      </c>
      <c r="F21" s="10" t="s">
        <v>15</v>
      </c>
      <c r="G21" s="13" t="s">
        <v>71</v>
      </c>
      <c r="H21" s="45">
        <f>VLOOKUP(F21,$F$5:$G$9,2,FALSE)</f>
        <v>2</v>
      </c>
      <c r="I21" s="45">
        <f>VLOOKUP(G21,$L$5:$M$9,2,FALSE)</f>
        <v>3</v>
      </c>
      <c r="J21" s="19">
        <f t="shared" si="3"/>
        <v>6</v>
      </c>
      <c r="K21" s="7" t="s">
        <v>93</v>
      </c>
      <c r="L21" s="10" t="s">
        <v>15</v>
      </c>
      <c r="M21" s="13" t="s">
        <v>17</v>
      </c>
      <c r="N21" s="45">
        <f>VLOOKUP(L21,$F$5:$G$9,2,FALSE)</f>
        <v>2</v>
      </c>
      <c r="O21" s="45">
        <f>VLOOKUP(M21,$L$5:$M$9,2,FALSE)</f>
        <v>2</v>
      </c>
      <c r="P21" s="19">
        <f t="shared" si="4"/>
        <v>4</v>
      </c>
      <c r="R21" s="69">
        <f t="shared" si="0"/>
        <v>0.2</v>
      </c>
      <c r="S21" s="70">
        <v>0</v>
      </c>
      <c r="T21" s="70">
        <v>0</v>
      </c>
      <c r="U21" s="71">
        <v>0</v>
      </c>
      <c r="V21" s="71">
        <f t="shared" si="1"/>
        <v>0</v>
      </c>
      <c r="W21" s="71">
        <f t="shared" si="2"/>
        <v>0</v>
      </c>
      <c r="X21" s="72"/>
    </row>
    <row r="22" spans="2:24" ht="37.5" customHeight="1">
      <c r="B22" s="6" t="s">
        <v>119</v>
      </c>
      <c r="C22" s="3" t="s">
        <v>80</v>
      </c>
      <c r="D22" s="3" t="s">
        <v>121</v>
      </c>
      <c r="E22" s="47" t="s">
        <v>40</v>
      </c>
      <c r="F22" s="10" t="s">
        <v>68</v>
      </c>
      <c r="G22" s="13" t="s">
        <v>14</v>
      </c>
      <c r="H22" s="45">
        <f>VLOOKUP(F22,$F$5:$G$9,2,FALSE)</f>
        <v>3</v>
      </c>
      <c r="I22" s="45">
        <f>VLOOKUP(G22,$L$5:$M$9,2,FALSE)</f>
        <v>4</v>
      </c>
      <c r="J22" s="19">
        <f>I22*H22</f>
        <v>12</v>
      </c>
      <c r="K22" s="7" t="s">
        <v>81</v>
      </c>
      <c r="L22" s="10" t="s">
        <v>15</v>
      </c>
      <c r="M22" s="13" t="s">
        <v>71</v>
      </c>
      <c r="N22" s="45">
        <f>VLOOKUP(L22,$F$5:$G$9,2,FALSE)</f>
        <v>2</v>
      </c>
      <c r="O22" s="45">
        <f>VLOOKUP(M22,$L$5:$M$9,2,FALSE)</f>
        <v>3</v>
      </c>
      <c r="P22" s="19">
        <f>O22*N22</f>
        <v>6</v>
      </c>
      <c r="R22" s="69">
        <f>(P22/100)*5</f>
        <v>0.3</v>
      </c>
      <c r="S22" s="70">
        <v>-50000</v>
      </c>
      <c r="T22" s="70">
        <v>-10000</v>
      </c>
      <c r="U22" s="71">
        <v>0</v>
      </c>
      <c r="V22" s="71">
        <f>R22*(S22+(4*T22)+U22)/6</f>
        <v>-4500</v>
      </c>
      <c r="W22" s="71">
        <f>((1-R22)*0)+(R22*AVERAGE(S22,U22))</f>
        <v>-7500</v>
      </c>
      <c r="X22" s="61"/>
    </row>
    <row r="23" spans="2:24" ht="24">
      <c r="B23" s="6" t="s">
        <v>147</v>
      </c>
      <c r="C23" s="3" t="s">
        <v>123</v>
      </c>
      <c r="D23" s="3" t="s">
        <v>132</v>
      </c>
      <c r="E23" s="47" t="s">
        <v>40</v>
      </c>
      <c r="F23" s="10" t="s">
        <v>67</v>
      </c>
      <c r="G23" s="13" t="s">
        <v>17</v>
      </c>
      <c r="H23" s="45">
        <f>VLOOKUP(F23,$F$5:$G$9,2,FALSE)</f>
        <v>4</v>
      </c>
      <c r="I23" s="45">
        <f>VLOOKUP(G23,$L$5:$M$9,2,FALSE)</f>
        <v>2</v>
      </c>
      <c r="J23" s="19">
        <f>I23*H23</f>
        <v>8</v>
      </c>
      <c r="K23" s="7" t="s">
        <v>133</v>
      </c>
      <c r="L23" s="10" t="s">
        <v>15</v>
      </c>
      <c r="M23" s="13" t="s">
        <v>17</v>
      </c>
      <c r="N23" s="45">
        <f>VLOOKUP(L23,$F$5:$G$9,2,FALSE)</f>
        <v>2</v>
      </c>
      <c r="O23" s="45">
        <f>VLOOKUP(M23,$L$5:$M$9,2,FALSE)</f>
        <v>2</v>
      </c>
      <c r="P23" s="19">
        <f>O23*N23</f>
        <v>4</v>
      </c>
      <c r="R23" s="69">
        <f t="shared" si="0"/>
        <v>0.2</v>
      </c>
      <c r="S23" s="70">
        <v>5000</v>
      </c>
      <c r="T23" s="70">
        <v>20000</v>
      </c>
      <c r="U23" s="71">
        <v>100000</v>
      </c>
      <c r="V23" s="71">
        <f t="shared" si="1"/>
        <v>6166.666666666667</v>
      </c>
      <c r="W23" s="71">
        <f t="shared" si="2"/>
        <v>10500</v>
      </c>
      <c r="X23" s="72"/>
    </row>
    <row r="24" spans="2:24" ht="15">
      <c r="B24" s="6"/>
      <c r="C24" s="3"/>
      <c r="D24" s="3"/>
      <c r="E24" s="47"/>
      <c r="F24" s="10"/>
      <c r="G24" s="13"/>
      <c r="H24" s="45"/>
      <c r="I24" s="45"/>
      <c r="J24" s="19"/>
      <c r="K24" s="7"/>
      <c r="L24" s="10"/>
      <c r="M24" s="13"/>
      <c r="N24" s="45"/>
      <c r="O24" s="45"/>
      <c r="P24" s="19"/>
      <c r="R24" s="69">
        <f t="shared" si="0"/>
        <v>0</v>
      </c>
      <c r="S24" s="70"/>
      <c r="T24" s="70"/>
      <c r="U24" s="71"/>
      <c r="V24" s="71"/>
      <c r="W24" s="71"/>
      <c r="X24" s="79">
        <f>SUM(W17:W23)</f>
        <v>7350</v>
      </c>
    </row>
    <row r="25" spans="2:24" ht="15">
      <c r="B25" s="12" t="s">
        <v>6</v>
      </c>
      <c r="C25" s="14" t="s">
        <v>7</v>
      </c>
      <c r="D25" s="3"/>
      <c r="E25" s="47"/>
      <c r="F25" s="10"/>
      <c r="G25" s="13"/>
      <c r="H25" s="45"/>
      <c r="I25" s="45"/>
      <c r="J25" s="19"/>
      <c r="K25" s="7"/>
      <c r="L25" s="10"/>
      <c r="M25" s="13"/>
      <c r="N25" s="45"/>
      <c r="O25" s="45"/>
      <c r="P25" s="19"/>
      <c r="R25" s="69">
        <f t="shared" si="0"/>
        <v>0</v>
      </c>
      <c r="S25" s="70"/>
      <c r="T25" s="70"/>
      <c r="U25" s="71"/>
      <c r="V25" s="71"/>
      <c r="W25" s="71"/>
      <c r="X25" s="72"/>
    </row>
    <row r="26" spans="2:24" ht="24">
      <c r="B26" s="6" t="s">
        <v>26</v>
      </c>
      <c r="C26" s="3" t="s">
        <v>83</v>
      </c>
      <c r="D26" s="3" t="s">
        <v>84</v>
      </c>
      <c r="E26" s="47" t="s">
        <v>43</v>
      </c>
      <c r="F26" s="10" t="s">
        <v>68</v>
      </c>
      <c r="G26" s="13" t="s">
        <v>71</v>
      </c>
      <c r="H26" s="45">
        <f>VLOOKUP(F26,$F$5:$G$9,2,FALSE)</f>
        <v>3</v>
      </c>
      <c r="I26" s="45">
        <f>VLOOKUP(G26,$L$5:$M$9,2,FALSE)</f>
        <v>3</v>
      </c>
      <c r="J26" s="19">
        <f>I26*H26</f>
        <v>9</v>
      </c>
      <c r="K26" s="7" t="s">
        <v>94</v>
      </c>
      <c r="L26" s="10" t="s">
        <v>69</v>
      </c>
      <c r="M26" s="13" t="s">
        <v>17</v>
      </c>
      <c r="N26" s="45">
        <f aca="true" t="shared" si="5" ref="N26:N42">VLOOKUP(L26,$F$5:$G$9,2,FALSE)</f>
        <v>1</v>
      </c>
      <c r="O26" s="45">
        <f aca="true" t="shared" si="6" ref="O26:O42">VLOOKUP(M26,$L$5:$M$9,2,FALSE)</f>
        <v>2</v>
      </c>
      <c r="P26" s="19">
        <f>O26*N26</f>
        <v>2</v>
      </c>
      <c r="R26" s="69">
        <f t="shared" si="0"/>
        <v>0.1</v>
      </c>
      <c r="S26" s="70">
        <v>0</v>
      </c>
      <c r="T26" s="70">
        <v>0</v>
      </c>
      <c r="U26" s="71">
        <v>0</v>
      </c>
      <c r="V26" s="71">
        <f t="shared" si="1"/>
        <v>0</v>
      </c>
      <c r="W26" s="71">
        <f t="shared" si="2"/>
        <v>0</v>
      </c>
      <c r="X26" s="72"/>
    </row>
    <row r="27" spans="2:24" ht="24">
      <c r="B27" s="6" t="s">
        <v>27</v>
      </c>
      <c r="C27" s="3" t="s">
        <v>101</v>
      </c>
      <c r="D27" s="3" t="s">
        <v>84</v>
      </c>
      <c r="E27" s="47" t="s">
        <v>40</v>
      </c>
      <c r="F27" s="10" t="s">
        <v>68</v>
      </c>
      <c r="G27" s="13" t="s">
        <v>17</v>
      </c>
      <c r="H27" s="45">
        <f>VLOOKUP(F27,$F$5:$G$9,2,FALSE)</f>
        <v>3</v>
      </c>
      <c r="I27" s="45">
        <f>VLOOKUP(G27,$L$5:$M$9,2,FALSE)</f>
        <v>2</v>
      </c>
      <c r="J27" s="19">
        <f t="shared" si="3"/>
        <v>6</v>
      </c>
      <c r="K27" s="7" t="s">
        <v>134</v>
      </c>
      <c r="L27" s="10" t="s">
        <v>69</v>
      </c>
      <c r="M27" s="13" t="s">
        <v>72</v>
      </c>
      <c r="N27" s="45">
        <f t="shared" si="5"/>
        <v>1</v>
      </c>
      <c r="O27" s="45">
        <f t="shared" si="6"/>
        <v>1</v>
      </c>
      <c r="P27" s="19">
        <f t="shared" si="4"/>
        <v>1</v>
      </c>
      <c r="R27" s="69">
        <f t="shared" si="0"/>
        <v>0.05</v>
      </c>
      <c r="S27" s="70">
        <v>10000</v>
      </c>
      <c r="T27" s="70">
        <v>20000</v>
      </c>
      <c r="U27" s="71">
        <v>50000</v>
      </c>
      <c r="V27" s="71">
        <f t="shared" si="1"/>
        <v>1166.6666666666667</v>
      </c>
      <c r="W27" s="71">
        <f t="shared" si="2"/>
        <v>1500</v>
      </c>
      <c r="X27" s="72"/>
    </row>
    <row r="28" spans="2:24" ht="24">
      <c r="B28" s="6" t="s">
        <v>28</v>
      </c>
      <c r="C28" s="3" t="s">
        <v>120</v>
      </c>
      <c r="D28" s="3" t="s">
        <v>127</v>
      </c>
      <c r="E28" s="47" t="s">
        <v>43</v>
      </c>
      <c r="F28" s="10" t="s">
        <v>15</v>
      </c>
      <c r="G28" s="13" t="s">
        <v>71</v>
      </c>
      <c r="H28" s="45">
        <f>LOOKUP(F28,$F$5:$F$9,$G$5:$G$9)</f>
        <v>2</v>
      </c>
      <c r="I28" s="45">
        <f>LOOKUP(G28,$L$5:$L$9,$M$5:$M$9)</f>
        <v>3</v>
      </c>
      <c r="J28" s="19">
        <f t="shared" si="3"/>
        <v>6</v>
      </c>
      <c r="K28" s="7" t="s">
        <v>128</v>
      </c>
      <c r="L28" s="10" t="s">
        <v>15</v>
      </c>
      <c r="M28" s="13" t="s">
        <v>72</v>
      </c>
      <c r="N28" s="45">
        <f t="shared" si="5"/>
        <v>2</v>
      </c>
      <c r="O28" s="45">
        <f t="shared" si="6"/>
        <v>1</v>
      </c>
      <c r="P28" s="19">
        <f t="shared" si="4"/>
        <v>2</v>
      </c>
      <c r="R28" s="69">
        <f t="shared" si="0"/>
        <v>0.1</v>
      </c>
      <c r="S28" s="70">
        <v>2000</v>
      </c>
      <c r="T28" s="70">
        <v>10000</v>
      </c>
      <c r="U28" s="71">
        <v>20000</v>
      </c>
      <c r="V28" s="71">
        <f t="shared" si="1"/>
        <v>1033.3333333333333</v>
      </c>
      <c r="W28" s="71">
        <f t="shared" si="2"/>
        <v>1100</v>
      </c>
      <c r="X28" s="72"/>
    </row>
    <row r="29" spans="2:24" ht="15">
      <c r="B29" s="6"/>
      <c r="C29" s="3"/>
      <c r="D29" s="3"/>
      <c r="E29" s="47"/>
      <c r="F29" s="10"/>
      <c r="G29" s="13"/>
      <c r="H29" s="45"/>
      <c r="I29" s="45"/>
      <c r="J29" s="19"/>
      <c r="K29" s="7"/>
      <c r="L29" s="10"/>
      <c r="M29" s="13"/>
      <c r="N29" s="45"/>
      <c r="O29" s="45"/>
      <c r="P29" s="19"/>
      <c r="R29" s="69">
        <f t="shared" si="0"/>
        <v>0</v>
      </c>
      <c r="S29" s="70"/>
      <c r="T29" s="70"/>
      <c r="U29" s="71"/>
      <c r="V29" s="71"/>
      <c r="W29" s="71"/>
      <c r="X29" s="79">
        <f>SUM(W26:W28)</f>
        <v>2600</v>
      </c>
    </row>
    <row r="30" spans="2:24" ht="15">
      <c r="B30" s="12" t="s">
        <v>8</v>
      </c>
      <c r="C30" s="14" t="s">
        <v>29</v>
      </c>
      <c r="D30" s="3"/>
      <c r="E30" s="47"/>
      <c r="F30" s="10"/>
      <c r="G30" s="13"/>
      <c r="H30" s="45"/>
      <c r="I30" s="45"/>
      <c r="J30" s="19"/>
      <c r="K30" s="7"/>
      <c r="L30" s="10"/>
      <c r="M30" s="13"/>
      <c r="N30" s="45"/>
      <c r="O30" s="45"/>
      <c r="P30" s="19"/>
      <c r="R30" s="69">
        <f t="shared" si="0"/>
        <v>0</v>
      </c>
      <c r="S30" s="70"/>
      <c r="T30" s="70"/>
      <c r="U30" s="71"/>
      <c r="V30" s="71"/>
      <c r="W30" s="71"/>
      <c r="X30" s="72"/>
    </row>
    <row r="31" spans="2:24" ht="60">
      <c r="B31" s="6" t="s">
        <v>30</v>
      </c>
      <c r="C31" s="3" t="s">
        <v>95</v>
      </c>
      <c r="D31" s="3" t="s">
        <v>96</v>
      </c>
      <c r="E31" s="47" t="s">
        <v>41</v>
      </c>
      <c r="F31" s="10" t="s">
        <v>67</v>
      </c>
      <c r="G31" s="13" t="s">
        <v>71</v>
      </c>
      <c r="H31" s="45">
        <f aca="true" t="shared" si="7" ref="H31:H42">VLOOKUP(F31,$F$5:$G$9,2,FALSE)</f>
        <v>4</v>
      </c>
      <c r="I31" s="45">
        <f aca="true" t="shared" si="8" ref="I31:I42">VLOOKUP(G31,$L$5:$M$9,2,FALSE)</f>
        <v>3</v>
      </c>
      <c r="J31" s="19">
        <f t="shared" si="3"/>
        <v>12</v>
      </c>
      <c r="K31" s="7" t="s">
        <v>42</v>
      </c>
      <c r="L31" s="10" t="s">
        <v>15</v>
      </c>
      <c r="M31" s="13" t="s">
        <v>17</v>
      </c>
      <c r="N31" s="45">
        <f t="shared" si="5"/>
        <v>2</v>
      </c>
      <c r="O31" s="45">
        <f t="shared" si="6"/>
        <v>2</v>
      </c>
      <c r="P31" s="19">
        <f t="shared" si="4"/>
        <v>4</v>
      </c>
      <c r="R31" s="69">
        <f t="shared" si="0"/>
        <v>0.2</v>
      </c>
      <c r="S31" s="70">
        <v>0</v>
      </c>
      <c r="T31" s="70">
        <v>10000</v>
      </c>
      <c r="U31" s="71">
        <v>20000</v>
      </c>
      <c r="V31" s="71">
        <f t="shared" si="1"/>
        <v>2000</v>
      </c>
      <c r="W31" s="71">
        <f t="shared" si="2"/>
        <v>2000</v>
      </c>
      <c r="X31" s="72"/>
    </row>
    <row r="32" spans="2:24" ht="84">
      <c r="B32" s="6" t="s">
        <v>31</v>
      </c>
      <c r="C32" s="3" t="s">
        <v>97</v>
      </c>
      <c r="D32" s="3" t="s">
        <v>98</v>
      </c>
      <c r="E32" s="47" t="s">
        <v>40</v>
      </c>
      <c r="F32" s="10" t="s">
        <v>68</v>
      </c>
      <c r="G32" s="13" t="s">
        <v>71</v>
      </c>
      <c r="H32" s="45">
        <f t="shared" si="7"/>
        <v>3</v>
      </c>
      <c r="I32" s="45">
        <f t="shared" si="8"/>
        <v>3</v>
      </c>
      <c r="J32" s="19">
        <f t="shared" si="3"/>
        <v>9</v>
      </c>
      <c r="K32" s="7" t="s">
        <v>44</v>
      </c>
      <c r="L32" s="10" t="s">
        <v>15</v>
      </c>
      <c r="M32" s="13" t="s">
        <v>17</v>
      </c>
      <c r="N32" s="45">
        <f t="shared" si="5"/>
        <v>2</v>
      </c>
      <c r="O32" s="45">
        <f t="shared" si="6"/>
        <v>2</v>
      </c>
      <c r="P32" s="19">
        <f t="shared" si="4"/>
        <v>4</v>
      </c>
      <c r="R32" s="69">
        <f t="shared" si="0"/>
        <v>0.2</v>
      </c>
      <c r="S32" s="70">
        <v>0</v>
      </c>
      <c r="T32" s="70">
        <v>20000</v>
      </c>
      <c r="U32" s="71">
        <v>80000</v>
      </c>
      <c r="V32" s="71">
        <f t="shared" si="1"/>
        <v>5333.333333333333</v>
      </c>
      <c r="W32" s="71">
        <f t="shared" si="2"/>
        <v>8000</v>
      </c>
      <c r="X32" s="72"/>
    </row>
    <row r="33" spans="2:24" ht="32.25" customHeight="1">
      <c r="B33" s="6" t="s">
        <v>32</v>
      </c>
      <c r="C33" s="3" t="s">
        <v>99</v>
      </c>
      <c r="D33" s="3" t="s">
        <v>135</v>
      </c>
      <c r="E33" s="47" t="s">
        <v>40</v>
      </c>
      <c r="F33" s="10" t="s">
        <v>68</v>
      </c>
      <c r="G33" s="13" t="s">
        <v>71</v>
      </c>
      <c r="H33" s="45">
        <f t="shared" si="7"/>
        <v>3</v>
      </c>
      <c r="I33" s="45">
        <f t="shared" si="8"/>
        <v>3</v>
      </c>
      <c r="J33" s="19">
        <f t="shared" si="3"/>
        <v>9</v>
      </c>
      <c r="K33" s="7" t="s">
        <v>100</v>
      </c>
      <c r="L33" s="10" t="s">
        <v>69</v>
      </c>
      <c r="M33" s="13" t="s">
        <v>17</v>
      </c>
      <c r="N33" s="45">
        <f t="shared" si="5"/>
        <v>1</v>
      </c>
      <c r="O33" s="45">
        <f t="shared" si="6"/>
        <v>2</v>
      </c>
      <c r="P33" s="19">
        <f t="shared" si="4"/>
        <v>2</v>
      </c>
      <c r="R33" s="69">
        <f t="shared" si="0"/>
        <v>0.1</v>
      </c>
      <c r="S33" s="70">
        <v>0</v>
      </c>
      <c r="T33" s="70">
        <v>0</v>
      </c>
      <c r="U33" s="71">
        <v>0</v>
      </c>
      <c r="V33" s="71">
        <f t="shared" si="1"/>
        <v>0</v>
      </c>
      <c r="W33" s="71">
        <f t="shared" si="2"/>
        <v>0</v>
      </c>
      <c r="X33" s="72"/>
    </row>
    <row r="34" spans="2:24" ht="36">
      <c r="B34" s="6" t="s">
        <v>33</v>
      </c>
      <c r="C34" s="3" t="s">
        <v>124</v>
      </c>
      <c r="D34" s="3" t="s">
        <v>118</v>
      </c>
      <c r="E34" s="47" t="s">
        <v>114</v>
      </c>
      <c r="F34" s="10" t="s">
        <v>68</v>
      </c>
      <c r="G34" s="13" t="s">
        <v>71</v>
      </c>
      <c r="H34" s="45">
        <f t="shared" si="7"/>
        <v>3</v>
      </c>
      <c r="I34" s="45">
        <f t="shared" si="8"/>
        <v>3</v>
      </c>
      <c r="J34" s="19">
        <f t="shared" si="3"/>
        <v>9</v>
      </c>
      <c r="K34" s="7" t="s">
        <v>136</v>
      </c>
      <c r="L34" s="10" t="s">
        <v>15</v>
      </c>
      <c r="M34" s="13" t="s">
        <v>17</v>
      </c>
      <c r="N34" s="45">
        <f t="shared" si="5"/>
        <v>2</v>
      </c>
      <c r="O34" s="45">
        <f t="shared" si="6"/>
        <v>2</v>
      </c>
      <c r="P34" s="19">
        <f t="shared" si="4"/>
        <v>4</v>
      </c>
      <c r="R34" s="69">
        <f t="shared" si="0"/>
        <v>0.2</v>
      </c>
      <c r="S34" s="70">
        <v>10000</v>
      </c>
      <c r="T34" s="70">
        <v>50000</v>
      </c>
      <c r="U34" s="71">
        <v>100000</v>
      </c>
      <c r="V34" s="71">
        <f t="shared" si="1"/>
        <v>10333.333333333334</v>
      </c>
      <c r="W34" s="71">
        <f t="shared" si="2"/>
        <v>11000</v>
      </c>
      <c r="X34" s="72"/>
    </row>
    <row r="35" spans="2:24" ht="48">
      <c r="B35" s="6" t="s">
        <v>34</v>
      </c>
      <c r="C35" s="3" t="s">
        <v>111</v>
      </c>
      <c r="D35" s="3" t="s">
        <v>137</v>
      </c>
      <c r="E35" s="47" t="s">
        <v>114</v>
      </c>
      <c r="F35" s="10" t="s">
        <v>68</v>
      </c>
      <c r="G35" s="13" t="s">
        <v>71</v>
      </c>
      <c r="H35" s="45">
        <f t="shared" si="7"/>
        <v>3</v>
      </c>
      <c r="I35" s="45">
        <f t="shared" si="8"/>
        <v>3</v>
      </c>
      <c r="J35" s="19">
        <f t="shared" si="3"/>
        <v>9</v>
      </c>
      <c r="K35" s="7" t="s">
        <v>112</v>
      </c>
      <c r="L35" s="10" t="s">
        <v>15</v>
      </c>
      <c r="M35" s="13" t="s">
        <v>71</v>
      </c>
      <c r="N35" s="45">
        <f t="shared" si="5"/>
        <v>2</v>
      </c>
      <c r="O35" s="45">
        <f t="shared" si="6"/>
        <v>3</v>
      </c>
      <c r="P35" s="19">
        <f t="shared" si="4"/>
        <v>6</v>
      </c>
      <c r="R35" s="69">
        <f t="shared" si="0"/>
        <v>0.3</v>
      </c>
      <c r="S35" s="70">
        <v>0</v>
      </c>
      <c r="T35" s="70">
        <v>20000</v>
      </c>
      <c r="U35" s="71">
        <v>80000</v>
      </c>
      <c r="V35" s="71">
        <f t="shared" si="1"/>
        <v>8000</v>
      </c>
      <c r="W35" s="71">
        <f t="shared" si="2"/>
        <v>12000</v>
      </c>
      <c r="X35" s="72"/>
    </row>
    <row r="36" spans="2:24" ht="36">
      <c r="B36" s="6" t="s">
        <v>35</v>
      </c>
      <c r="C36" s="3" t="s">
        <v>115</v>
      </c>
      <c r="D36" s="3" t="s">
        <v>116</v>
      </c>
      <c r="E36" s="47" t="s">
        <v>40</v>
      </c>
      <c r="F36" s="10" t="s">
        <v>68</v>
      </c>
      <c r="G36" s="13" t="s">
        <v>17</v>
      </c>
      <c r="H36" s="45">
        <f t="shared" si="7"/>
        <v>3</v>
      </c>
      <c r="I36" s="45">
        <f t="shared" si="8"/>
        <v>2</v>
      </c>
      <c r="J36" s="19">
        <f t="shared" si="3"/>
        <v>6</v>
      </c>
      <c r="K36" s="7" t="s">
        <v>117</v>
      </c>
      <c r="L36" s="10" t="s">
        <v>15</v>
      </c>
      <c r="M36" s="13" t="s">
        <v>17</v>
      </c>
      <c r="N36" s="45">
        <f t="shared" si="5"/>
        <v>2</v>
      </c>
      <c r="O36" s="45">
        <f t="shared" si="6"/>
        <v>2</v>
      </c>
      <c r="P36" s="19">
        <f t="shared" si="4"/>
        <v>4</v>
      </c>
      <c r="R36" s="69">
        <f t="shared" si="0"/>
        <v>0.2</v>
      </c>
      <c r="S36" s="70">
        <v>5000</v>
      </c>
      <c r="T36" s="70">
        <v>50000</v>
      </c>
      <c r="U36" s="71">
        <v>100000</v>
      </c>
      <c r="V36" s="71">
        <f t="shared" si="1"/>
        <v>10166.666666666666</v>
      </c>
      <c r="W36" s="71">
        <f t="shared" si="2"/>
        <v>10500</v>
      </c>
      <c r="X36" s="72"/>
    </row>
    <row r="37" spans="2:24" ht="15">
      <c r="B37" s="6"/>
      <c r="C37" s="3"/>
      <c r="D37" s="3"/>
      <c r="E37" s="47"/>
      <c r="F37" s="10"/>
      <c r="G37" s="13"/>
      <c r="H37" s="45"/>
      <c r="I37" s="45"/>
      <c r="J37" s="19"/>
      <c r="K37" s="7"/>
      <c r="L37" s="10"/>
      <c r="M37" s="13"/>
      <c r="N37" s="45"/>
      <c r="O37" s="45"/>
      <c r="P37" s="19"/>
      <c r="R37" s="69">
        <f t="shared" si="0"/>
        <v>0</v>
      </c>
      <c r="S37" s="70"/>
      <c r="T37" s="70"/>
      <c r="U37" s="71"/>
      <c r="V37" s="71"/>
      <c r="W37" s="71"/>
      <c r="X37" s="79">
        <f>SUM(W31:W36)</f>
        <v>43500</v>
      </c>
    </row>
    <row r="38" spans="2:24" ht="15">
      <c r="B38" s="12" t="s">
        <v>10</v>
      </c>
      <c r="C38" s="14" t="s">
        <v>11</v>
      </c>
      <c r="D38" s="3"/>
      <c r="E38" s="47"/>
      <c r="F38" s="10"/>
      <c r="G38" s="13"/>
      <c r="H38" s="45"/>
      <c r="I38" s="45"/>
      <c r="J38" s="19"/>
      <c r="K38" s="7"/>
      <c r="L38" s="10"/>
      <c r="M38" s="13"/>
      <c r="N38" s="45"/>
      <c r="O38" s="45"/>
      <c r="P38" s="19"/>
      <c r="R38" s="69">
        <f t="shared" si="0"/>
        <v>0</v>
      </c>
      <c r="S38" s="70"/>
      <c r="T38" s="70"/>
      <c r="U38" s="71"/>
      <c r="V38" s="71"/>
      <c r="W38" s="71"/>
      <c r="X38" s="72"/>
    </row>
    <row r="39" spans="2:24" ht="30.75" customHeight="1">
      <c r="B39" s="6" t="s">
        <v>36</v>
      </c>
      <c r="C39" s="3" t="s">
        <v>103</v>
      </c>
      <c r="D39" s="3" t="s">
        <v>104</v>
      </c>
      <c r="E39" s="47" t="s">
        <v>114</v>
      </c>
      <c r="F39" s="10" t="s">
        <v>68</v>
      </c>
      <c r="G39" s="13" t="s">
        <v>14</v>
      </c>
      <c r="H39" s="45">
        <f t="shared" si="7"/>
        <v>3</v>
      </c>
      <c r="I39" s="45">
        <f t="shared" si="8"/>
        <v>4</v>
      </c>
      <c r="J39" s="19">
        <f t="shared" si="3"/>
        <v>12</v>
      </c>
      <c r="K39" s="7" t="s">
        <v>102</v>
      </c>
      <c r="L39" s="10" t="s">
        <v>69</v>
      </c>
      <c r="M39" s="13" t="s">
        <v>17</v>
      </c>
      <c r="N39" s="45">
        <f t="shared" si="5"/>
        <v>1</v>
      </c>
      <c r="O39" s="45">
        <f t="shared" si="6"/>
        <v>2</v>
      </c>
      <c r="P39" s="19">
        <f t="shared" si="4"/>
        <v>2</v>
      </c>
      <c r="R39" s="69">
        <f t="shared" si="0"/>
        <v>0.1</v>
      </c>
      <c r="S39" s="70">
        <v>10000</v>
      </c>
      <c r="T39" s="70">
        <v>20000</v>
      </c>
      <c r="U39" s="71">
        <v>50000</v>
      </c>
      <c r="V39" s="71">
        <f t="shared" si="1"/>
        <v>2333.3333333333335</v>
      </c>
      <c r="W39" s="71">
        <f t="shared" si="2"/>
        <v>3000</v>
      </c>
      <c r="X39" s="72"/>
    </row>
    <row r="40" spans="2:24" ht="36">
      <c r="B40" s="6" t="s">
        <v>37</v>
      </c>
      <c r="C40" s="3" t="s">
        <v>105</v>
      </c>
      <c r="D40" s="3" t="s">
        <v>106</v>
      </c>
      <c r="E40" s="47" t="s">
        <v>40</v>
      </c>
      <c r="F40" s="10" t="s">
        <v>68</v>
      </c>
      <c r="G40" s="13" t="s">
        <v>71</v>
      </c>
      <c r="H40" s="45">
        <f t="shared" si="7"/>
        <v>3</v>
      </c>
      <c r="I40" s="45">
        <f t="shared" si="8"/>
        <v>3</v>
      </c>
      <c r="J40" s="19">
        <f t="shared" si="3"/>
        <v>9</v>
      </c>
      <c r="K40" s="7" t="s">
        <v>107</v>
      </c>
      <c r="L40" s="10" t="s">
        <v>15</v>
      </c>
      <c r="M40" s="13" t="s">
        <v>72</v>
      </c>
      <c r="N40" s="45">
        <f t="shared" si="5"/>
        <v>2</v>
      </c>
      <c r="O40" s="45">
        <f t="shared" si="6"/>
        <v>1</v>
      </c>
      <c r="P40" s="19">
        <f t="shared" si="4"/>
        <v>2</v>
      </c>
      <c r="R40" s="69">
        <f t="shared" si="0"/>
        <v>0.1</v>
      </c>
      <c r="S40" s="70">
        <v>1000</v>
      </c>
      <c r="T40" s="70">
        <v>5000</v>
      </c>
      <c r="U40" s="71">
        <v>10000</v>
      </c>
      <c r="V40" s="71">
        <f t="shared" si="1"/>
        <v>516.6666666666666</v>
      </c>
      <c r="W40" s="71">
        <f t="shared" si="2"/>
        <v>550</v>
      </c>
      <c r="X40" s="72"/>
    </row>
    <row r="41" spans="2:24" ht="30.75" customHeight="1">
      <c r="B41" s="6" t="s">
        <v>38</v>
      </c>
      <c r="C41" s="3" t="s">
        <v>108</v>
      </c>
      <c r="D41" s="3" t="s">
        <v>109</v>
      </c>
      <c r="E41" s="47" t="s">
        <v>40</v>
      </c>
      <c r="F41" s="10" t="s">
        <v>68</v>
      </c>
      <c r="G41" s="13" t="s">
        <v>14</v>
      </c>
      <c r="H41" s="45">
        <f t="shared" si="7"/>
        <v>3</v>
      </c>
      <c r="I41" s="45">
        <f t="shared" si="8"/>
        <v>4</v>
      </c>
      <c r="J41" s="19">
        <f t="shared" si="3"/>
        <v>12</v>
      </c>
      <c r="K41" s="7" t="s">
        <v>110</v>
      </c>
      <c r="L41" s="10" t="s">
        <v>69</v>
      </c>
      <c r="M41" s="13" t="s">
        <v>17</v>
      </c>
      <c r="N41" s="45">
        <f t="shared" si="5"/>
        <v>1</v>
      </c>
      <c r="O41" s="45">
        <f t="shared" si="6"/>
        <v>2</v>
      </c>
      <c r="P41" s="19">
        <f t="shared" si="4"/>
        <v>2</v>
      </c>
      <c r="R41" s="69">
        <f t="shared" si="0"/>
        <v>0.1</v>
      </c>
      <c r="S41" s="70">
        <v>0</v>
      </c>
      <c r="T41" s="70">
        <v>3000</v>
      </c>
      <c r="U41" s="71">
        <v>10000</v>
      </c>
      <c r="V41" s="71">
        <f t="shared" si="1"/>
        <v>366.6666666666667</v>
      </c>
      <c r="W41" s="71">
        <f t="shared" si="2"/>
        <v>500</v>
      </c>
      <c r="X41" s="72"/>
    </row>
    <row r="42" spans="2:24" ht="60">
      <c r="B42" s="6" t="s">
        <v>39</v>
      </c>
      <c r="C42" s="3" t="s">
        <v>125</v>
      </c>
      <c r="D42" s="3" t="s">
        <v>113</v>
      </c>
      <c r="E42" s="47" t="s">
        <v>114</v>
      </c>
      <c r="F42" s="10" t="s">
        <v>68</v>
      </c>
      <c r="G42" s="13" t="s">
        <v>71</v>
      </c>
      <c r="H42" s="45">
        <f t="shared" si="7"/>
        <v>3</v>
      </c>
      <c r="I42" s="45">
        <f t="shared" si="8"/>
        <v>3</v>
      </c>
      <c r="J42" s="19">
        <f t="shared" si="3"/>
        <v>9</v>
      </c>
      <c r="K42" s="7" t="s">
        <v>126</v>
      </c>
      <c r="L42" s="10" t="s">
        <v>69</v>
      </c>
      <c r="M42" s="13" t="s">
        <v>17</v>
      </c>
      <c r="N42" s="45">
        <f t="shared" si="5"/>
        <v>1</v>
      </c>
      <c r="O42" s="45">
        <f t="shared" si="6"/>
        <v>2</v>
      </c>
      <c r="P42" s="19">
        <f t="shared" si="4"/>
        <v>2</v>
      </c>
      <c r="R42" s="69">
        <f t="shared" si="0"/>
        <v>0.1</v>
      </c>
      <c r="S42" s="70">
        <v>5000</v>
      </c>
      <c r="T42" s="70">
        <v>20000</v>
      </c>
      <c r="U42" s="71">
        <v>30000</v>
      </c>
      <c r="V42" s="71">
        <f t="shared" si="1"/>
        <v>1916.6666666666667</v>
      </c>
      <c r="W42" s="71">
        <f t="shared" si="2"/>
        <v>1750</v>
      </c>
      <c r="X42" s="72"/>
    </row>
    <row r="43" spans="2:24" ht="15" hidden="1">
      <c r="B43" s="52"/>
      <c r="C43" s="53"/>
      <c r="D43" s="53"/>
      <c r="E43" s="54"/>
      <c r="F43" s="10"/>
      <c r="G43" s="13"/>
      <c r="H43" s="45"/>
      <c r="I43" s="45"/>
      <c r="J43" s="19">
        <v>1</v>
      </c>
      <c r="K43" s="55"/>
      <c r="L43" s="10"/>
      <c r="M43" s="13"/>
      <c r="N43" s="45"/>
      <c r="O43" s="45"/>
      <c r="P43" s="19">
        <v>1</v>
      </c>
      <c r="R43" s="73"/>
      <c r="S43" s="74"/>
      <c r="T43" s="74"/>
      <c r="U43" s="74"/>
      <c r="V43" s="74"/>
      <c r="W43" s="74"/>
      <c r="X43" s="75"/>
    </row>
    <row r="44" spans="2:24" ht="15" hidden="1">
      <c r="B44" s="52"/>
      <c r="C44" s="53"/>
      <c r="D44" s="53"/>
      <c r="E44" s="54"/>
      <c r="F44" s="10"/>
      <c r="G44" s="13"/>
      <c r="H44" s="45"/>
      <c r="I44" s="45"/>
      <c r="J44" s="19">
        <v>2</v>
      </c>
      <c r="K44" s="55"/>
      <c r="L44" s="10"/>
      <c r="M44" s="13"/>
      <c r="N44" s="45"/>
      <c r="O44" s="45"/>
      <c r="P44" s="19">
        <v>2</v>
      </c>
      <c r="R44" s="73"/>
      <c r="S44" s="74"/>
      <c r="T44" s="74"/>
      <c r="U44" s="74"/>
      <c r="V44" s="74"/>
      <c r="W44" s="74"/>
      <c r="X44" s="75"/>
    </row>
    <row r="45" spans="2:24" ht="15" hidden="1">
      <c r="B45" s="52"/>
      <c r="C45" s="53"/>
      <c r="D45" s="53"/>
      <c r="E45" s="54"/>
      <c r="F45" s="10"/>
      <c r="G45" s="13"/>
      <c r="H45" s="45"/>
      <c r="I45" s="45"/>
      <c r="J45" s="19">
        <v>3</v>
      </c>
      <c r="K45" s="55"/>
      <c r="L45" s="10"/>
      <c r="M45" s="13"/>
      <c r="N45" s="45"/>
      <c r="O45" s="45"/>
      <c r="P45" s="19">
        <v>3</v>
      </c>
      <c r="R45" s="73"/>
      <c r="S45" s="74"/>
      <c r="T45" s="74"/>
      <c r="U45" s="74"/>
      <c r="V45" s="74"/>
      <c r="W45" s="74"/>
      <c r="X45" s="75"/>
    </row>
    <row r="46" spans="2:24" ht="15" hidden="1">
      <c r="B46" s="52"/>
      <c r="C46" s="53"/>
      <c r="D46" s="53"/>
      <c r="E46" s="54"/>
      <c r="F46" s="10"/>
      <c r="G46" s="13"/>
      <c r="H46" s="45"/>
      <c r="I46" s="45"/>
      <c r="J46" s="19">
        <v>4</v>
      </c>
      <c r="K46" s="55"/>
      <c r="L46" s="10"/>
      <c r="M46" s="13"/>
      <c r="N46" s="45"/>
      <c r="O46" s="45"/>
      <c r="P46" s="19">
        <v>4</v>
      </c>
      <c r="R46" s="73"/>
      <c r="S46" s="74"/>
      <c r="T46" s="74"/>
      <c r="U46" s="74"/>
      <c r="V46" s="74"/>
      <c r="W46" s="74"/>
      <c r="X46" s="75"/>
    </row>
    <row r="47" spans="2:24" ht="15" hidden="1">
      <c r="B47" s="52"/>
      <c r="C47" s="53"/>
      <c r="D47" s="53"/>
      <c r="E47" s="54"/>
      <c r="F47" s="10"/>
      <c r="G47" s="13"/>
      <c r="H47" s="45"/>
      <c r="I47" s="45"/>
      <c r="J47" s="19">
        <v>5</v>
      </c>
      <c r="K47" s="55"/>
      <c r="L47" s="10"/>
      <c r="M47" s="13"/>
      <c r="N47" s="45"/>
      <c r="O47" s="45"/>
      <c r="P47" s="19">
        <v>5</v>
      </c>
      <c r="R47" s="73"/>
      <c r="S47" s="74"/>
      <c r="T47" s="74"/>
      <c r="U47" s="74"/>
      <c r="V47" s="74"/>
      <c r="W47" s="74"/>
      <c r="X47" s="75"/>
    </row>
    <row r="48" spans="2:24" ht="15" hidden="1">
      <c r="B48" s="52"/>
      <c r="C48" s="53"/>
      <c r="D48" s="53"/>
      <c r="E48" s="54"/>
      <c r="F48" s="10"/>
      <c r="G48" s="13"/>
      <c r="H48" s="45"/>
      <c r="I48" s="45"/>
      <c r="J48" s="19">
        <v>6</v>
      </c>
      <c r="K48" s="55"/>
      <c r="L48" s="10"/>
      <c r="M48" s="13"/>
      <c r="N48" s="45"/>
      <c r="O48" s="45"/>
      <c r="P48" s="19">
        <v>6</v>
      </c>
      <c r="R48" s="73"/>
      <c r="S48" s="74"/>
      <c r="T48" s="74"/>
      <c r="U48" s="74"/>
      <c r="V48" s="74"/>
      <c r="W48" s="74"/>
      <c r="X48" s="75"/>
    </row>
    <row r="49" spans="2:24" ht="15" hidden="1">
      <c r="B49" s="52"/>
      <c r="C49" s="53"/>
      <c r="D49" s="53"/>
      <c r="E49" s="54"/>
      <c r="F49" s="10"/>
      <c r="G49" s="13"/>
      <c r="H49" s="45"/>
      <c r="I49" s="45"/>
      <c r="J49" s="19">
        <v>7</v>
      </c>
      <c r="K49" s="55"/>
      <c r="L49" s="10"/>
      <c r="M49" s="13"/>
      <c r="N49" s="45"/>
      <c r="O49" s="45"/>
      <c r="P49" s="19">
        <v>7</v>
      </c>
      <c r="R49" s="73"/>
      <c r="S49" s="74"/>
      <c r="T49" s="74"/>
      <c r="U49" s="74"/>
      <c r="V49" s="74"/>
      <c r="W49" s="74"/>
      <c r="X49" s="75"/>
    </row>
    <row r="50" spans="2:24" ht="15" hidden="1">
      <c r="B50" s="52"/>
      <c r="C50" s="53"/>
      <c r="D50" s="53"/>
      <c r="E50" s="54"/>
      <c r="F50" s="10"/>
      <c r="G50" s="13"/>
      <c r="H50" s="45"/>
      <c r="I50" s="45"/>
      <c r="J50" s="19">
        <v>8</v>
      </c>
      <c r="K50" s="55"/>
      <c r="L50" s="10"/>
      <c r="M50" s="13"/>
      <c r="N50" s="45"/>
      <c r="O50" s="45"/>
      <c r="P50" s="19">
        <v>8</v>
      </c>
      <c r="R50" s="73"/>
      <c r="S50" s="74"/>
      <c r="T50" s="74"/>
      <c r="U50" s="74"/>
      <c r="V50" s="74"/>
      <c r="W50" s="74"/>
      <c r="X50" s="75"/>
    </row>
    <row r="51" spans="2:24" ht="15" hidden="1">
      <c r="B51" s="52"/>
      <c r="C51" s="53"/>
      <c r="D51" s="53"/>
      <c r="E51" s="54"/>
      <c r="F51" s="10"/>
      <c r="G51" s="13"/>
      <c r="H51" s="45"/>
      <c r="I51" s="45"/>
      <c r="J51" s="19">
        <v>9</v>
      </c>
      <c r="K51" s="55"/>
      <c r="L51" s="10"/>
      <c r="M51" s="13"/>
      <c r="N51" s="45"/>
      <c r="O51" s="45"/>
      <c r="P51" s="19">
        <v>9</v>
      </c>
      <c r="R51" s="73"/>
      <c r="S51" s="74"/>
      <c r="T51" s="74"/>
      <c r="U51" s="74"/>
      <c r="V51" s="74"/>
      <c r="W51" s="74"/>
      <c r="X51" s="75"/>
    </row>
    <row r="52" spans="2:24" ht="15" hidden="1">
      <c r="B52" s="52"/>
      <c r="C52" s="53"/>
      <c r="D52" s="53"/>
      <c r="E52" s="54"/>
      <c r="F52" s="10"/>
      <c r="G52" s="13"/>
      <c r="H52" s="45"/>
      <c r="I52" s="45"/>
      <c r="J52" s="19">
        <v>10</v>
      </c>
      <c r="K52" s="55"/>
      <c r="L52" s="10"/>
      <c r="M52" s="13"/>
      <c r="N52" s="45"/>
      <c r="O52" s="45"/>
      <c r="P52" s="19">
        <v>10</v>
      </c>
      <c r="R52" s="73"/>
      <c r="S52" s="74"/>
      <c r="T52" s="74"/>
      <c r="U52" s="74"/>
      <c r="V52" s="74"/>
      <c r="W52" s="74"/>
      <c r="X52" s="75"/>
    </row>
    <row r="53" spans="2:24" ht="15" hidden="1">
      <c r="B53" s="52"/>
      <c r="C53" s="53"/>
      <c r="D53" s="53"/>
      <c r="E53" s="54"/>
      <c r="F53" s="10"/>
      <c r="G53" s="13"/>
      <c r="H53" s="45"/>
      <c r="I53" s="45"/>
      <c r="J53" s="19">
        <v>11</v>
      </c>
      <c r="K53" s="55"/>
      <c r="L53" s="10"/>
      <c r="M53" s="13"/>
      <c r="N53" s="45"/>
      <c r="O53" s="45"/>
      <c r="P53" s="19">
        <v>11</v>
      </c>
      <c r="R53" s="73"/>
      <c r="S53" s="74"/>
      <c r="T53" s="74"/>
      <c r="U53" s="74"/>
      <c r="V53" s="74"/>
      <c r="W53" s="74"/>
      <c r="X53" s="75"/>
    </row>
    <row r="54" spans="2:24" ht="15" hidden="1">
      <c r="B54" s="52"/>
      <c r="C54" s="53"/>
      <c r="D54" s="53"/>
      <c r="E54" s="54"/>
      <c r="F54" s="10"/>
      <c r="G54" s="13"/>
      <c r="H54" s="45"/>
      <c r="I54" s="45"/>
      <c r="J54" s="19">
        <v>12</v>
      </c>
      <c r="K54" s="55"/>
      <c r="L54" s="10"/>
      <c r="M54" s="13"/>
      <c r="N54" s="45"/>
      <c r="O54" s="45"/>
      <c r="P54" s="19">
        <v>12</v>
      </c>
      <c r="R54" s="73"/>
      <c r="S54" s="74"/>
      <c r="T54" s="74"/>
      <c r="U54" s="74"/>
      <c r="V54" s="74"/>
      <c r="W54" s="74"/>
      <c r="X54" s="75"/>
    </row>
    <row r="55" spans="2:24" ht="15" hidden="1">
      <c r="B55" s="52"/>
      <c r="C55" s="53"/>
      <c r="D55" s="53"/>
      <c r="E55" s="54"/>
      <c r="F55" s="10"/>
      <c r="G55" s="13"/>
      <c r="H55" s="45"/>
      <c r="I55" s="45"/>
      <c r="J55" s="19">
        <v>13</v>
      </c>
      <c r="K55" s="55"/>
      <c r="L55" s="10"/>
      <c r="M55" s="13"/>
      <c r="N55" s="45"/>
      <c r="O55" s="45"/>
      <c r="P55" s="19">
        <v>13</v>
      </c>
      <c r="R55" s="73"/>
      <c r="S55" s="74"/>
      <c r="T55" s="74"/>
      <c r="U55" s="74"/>
      <c r="V55" s="74"/>
      <c r="W55" s="74"/>
      <c r="X55" s="75"/>
    </row>
    <row r="56" spans="2:24" ht="15" hidden="1">
      <c r="B56" s="52"/>
      <c r="C56" s="53"/>
      <c r="D56" s="53"/>
      <c r="E56" s="54"/>
      <c r="F56" s="10"/>
      <c r="G56" s="13"/>
      <c r="H56" s="45"/>
      <c r="I56" s="45"/>
      <c r="J56" s="19">
        <v>14</v>
      </c>
      <c r="K56" s="55"/>
      <c r="L56" s="10"/>
      <c r="M56" s="13"/>
      <c r="N56" s="45"/>
      <c r="O56" s="45"/>
      <c r="P56" s="19">
        <v>14</v>
      </c>
      <c r="R56" s="73"/>
      <c r="S56" s="74"/>
      <c r="T56" s="74"/>
      <c r="U56" s="74"/>
      <c r="V56" s="74"/>
      <c r="W56" s="74"/>
      <c r="X56" s="75"/>
    </row>
    <row r="57" spans="2:24" ht="15" hidden="1">
      <c r="B57" s="52"/>
      <c r="C57" s="53"/>
      <c r="D57" s="53"/>
      <c r="E57" s="54"/>
      <c r="F57" s="10"/>
      <c r="G57" s="13"/>
      <c r="H57" s="45"/>
      <c r="I57" s="45"/>
      <c r="J57" s="19">
        <v>15</v>
      </c>
      <c r="K57" s="55"/>
      <c r="L57" s="10"/>
      <c r="M57" s="13"/>
      <c r="N57" s="45"/>
      <c r="O57" s="45"/>
      <c r="P57" s="19">
        <v>15</v>
      </c>
      <c r="R57" s="73"/>
      <c r="S57" s="74"/>
      <c r="T57" s="74"/>
      <c r="U57" s="74"/>
      <c r="V57" s="74"/>
      <c r="W57" s="74"/>
      <c r="X57" s="75"/>
    </row>
    <row r="58" spans="2:24" ht="15" hidden="1">
      <c r="B58" s="52"/>
      <c r="C58" s="53"/>
      <c r="D58" s="53"/>
      <c r="E58" s="54"/>
      <c r="F58" s="10"/>
      <c r="G58" s="13"/>
      <c r="H58" s="45"/>
      <c r="I58" s="45"/>
      <c r="J58" s="19">
        <v>16</v>
      </c>
      <c r="K58" s="55"/>
      <c r="L58" s="10"/>
      <c r="M58" s="13"/>
      <c r="N58" s="45"/>
      <c r="O58" s="45"/>
      <c r="P58" s="19">
        <v>16</v>
      </c>
      <c r="R58" s="73"/>
      <c r="S58" s="74"/>
      <c r="T58" s="74"/>
      <c r="U58" s="74"/>
      <c r="V58" s="74"/>
      <c r="W58" s="74"/>
      <c r="X58" s="75"/>
    </row>
    <row r="59" spans="2:24" ht="15" hidden="1">
      <c r="B59" s="52"/>
      <c r="C59" s="53"/>
      <c r="D59" s="53"/>
      <c r="E59" s="54"/>
      <c r="F59" s="10"/>
      <c r="G59" s="13"/>
      <c r="H59" s="45"/>
      <c r="I59" s="45"/>
      <c r="J59" s="19">
        <v>17</v>
      </c>
      <c r="K59" s="55"/>
      <c r="L59" s="10"/>
      <c r="M59" s="13"/>
      <c r="N59" s="45"/>
      <c r="O59" s="45"/>
      <c r="P59" s="19">
        <v>17</v>
      </c>
      <c r="R59" s="73"/>
      <c r="S59" s="74"/>
      <c r="T59" s="74"/>
      <c r="U59" s="74"/>
      <c r="V59" s="74"/>
      <c r="W59" s="74"/>
      <c r="X59" s="75"/>
    </row>
    <row r="60" spans="2:24" ht="15" hidden="1">
      <c r="B60" s="52"/>
      <c r="C60" s="53"/>
      <c r="D60" s="53"/>
      <c r="E60" s="54"/>
      <c r="F60" s="10"/>
      <c r="G60" s="13"/>
      <c r="H60" s="45"/>
      <c r="I60" s="45"/>
      <c r="J60" s="19">
        <v>18</v>
      </c>
      <c r="K60" s="55"/>
      <c r="L60" s="10"/>
      <c r="M60" s="13"/>
      <c r="N60" s="45"/>
      <c r="O60" s="45"/>
      <c r="P60" s="19">
        <v>18</v>
      </c>
      <c r="R60" s="73"/>
      <c r="S60" s="74"/>
      <c r="T60" s="74"/>
      <c r="U60" s="74"/>
      <c r="V60" s="74"/>
      <c r="W60" s="74"/>
      <c r="X60" s="75"/>
    </row>
    <row r="61" spans="2:24" ht="15" hidden="1">
      <c r="B61" s="52"/>
      <c r="C61" s="53"/>
      <c r="D61" s="53"/>
      <c r="E61" s="54"/>
      <c r="F61" s="10"/>
      <c r="G61" s="13"/>
      <c r="H61" s="45"/>
      <c r="I61" s="45"/>
      <c r="J61" s="19">
        <v>19</v>
      </c>
      <c r="K61" s="55"/>
      <c r="L61" s="10"/>
      <c r="M61" s="13"/>
      <c r="N61" s="45"/>
      <c r="O61" s="45"/>
      <c r="P61" s="19">
        <v>19</v>
      </c>
      <c r="R61" s="73"/>
      <c r="S61" s="74"/>
      <c r="T61" s="74"/>
      <c r="U61" s="74"/>
      <c r="V61" s="74"/>
      <c r="W61" s="74"/>
      <c r="X61" s="75"/>
    </row>
    <row r="62" spans="2:24" ht="15" hidden="1">
      <c r="B62" s="52"/>
      <c r="C62" s="53"/>
      <c r="D62" s="53"/>
      <c r="E62" s="54"/>
      <c r="F62" s="10"/>
      <c r="G62" s="13"/>
      <c r="H62" s="45"/>
      <c r="I62" s="45"/>
      <c r="J62" s="19">
        <v>20</v>
      </c>
      <c r="K62" s="55"/>
      <c r="L62" s="10"/>
      <c r="M62" s="13"/>
      <c r="N62" s="45"/>
      <c r="O62" s="45"/>
      <c r="P62" s="19">
        <v>20</v>
      </c>
      <c r="R62" s="73"/>
      <c r="S62" s="74"/>
      <c r="T62" s="74"/>
      <c r="U62" s="74"/>
      <c r="V62" s="74"/>
      <c r="W62" s="74"/>
      <c r="X62" s="75"/>
    </row>
    <row r="63" spans="2:24" ht="15" hidden="1">
      <c r="B63" s="52"/>
      <c r="C63" s="53"/>
      <c r="D63" s="53"/>
      <c r="E63" s="54"/>
      <c r="F63" s="10"/>
      <c r="G63" s="13"/>
      <c r="H63" s="45"/>
      <c r="I63" s="45"/>
      <c r="J63" s="19">
        <v>21</v>
      </c>
      <c r="K63" s="55"/>
      <c r="L63" s="10"/>
      <c r="M63" s="13"/>
      <c r="N63" s="45"/>
      <c r="O63" s="45"/>
      <c r="P63" s="19">
        <v>21</v>
      </c>
      <c r="R63" s="73"/>
      <c r="S63" s="74"/>
      <c r="T63" s="74"/>
      <c r="U63" s="74"/>
      <c r="V63" s="74"/>
      <c r="W63" s="74"/>
      <c r="X63" s="75"/>
    </row>
    <row r="64" spans="2:24" ht="15" hidden="1">
      <c r="B64" s="52"/>
      <c r="C64" s="53"/>
      <c r="D64" s="53"/>
      <c r="E64" s="54"/>
      <c r="F64" s="10"/>
      <c r="G64" s="13"/>
      <c r="H64" s="45"/>
      <c r="I64" s="45"/>
      <c r="J64" s="19">
        <v>22</v>
      </c>
      <c r="K64" s="55"/>
      <c r="L64" s="10"/>
      <c r="M64" s="13"/>
      <c r="N64" s="45"/>
      <c r="O64" s="45"/>
      <c r="P64" s="19">
        <v>22</v>
      </c>
      <c r="R64" s="73"/>
      <c r="S64" s="74"/>
      <c r="T64" s="74"/>
      <c r="U64" s="74"/>
      <c r="V64" s="74"/>
      <c r="W64" s="74"/>
      <c r="X64" s="75"/>
    </row>
    <row r="65" spans="2:24" ht="15" hidden="1">
      <c r="B65" s="52"/>
      <c r="C65" s="53"/>
      <c r="D65" s="53"/>
      <c r="E65" s="54"/>
      <c r="F65" s="10"/>
      <c r="G65" s="13"/>
      <c r="H65" s="45"/>
      <c r="I65" s="45"/>
      <c r="J65" s="19">
        <v>23</v>
      </c>
      <c r="K65" s="55"/>
      <c r="L65" s="10"/>
      <c r="M65" s="13"/>
      <c r="N65" s="45"/>
      <c r="O65" s="45"/>
      <c r="P65" s="19">
        <v>23</v>
      </c>
      <c r="R65" s="73"/>
      <c r="S65" s="74"/>
      <c r="T65" s="74"/>
      <c r="U65" s="74"/>
      <c r="V65" s="74"/>
      <c r="W65" s="74"/>
      <c r="X65" s="75"/>
    </row>
    <row r="66" spans="2:24" ht="15" hidden="1">
      <c r="B66" s="52"/>
      <c r="C66" s="53"/>
      <c r="D66" s="53"/>
      <c r="E66" s="54"/>
      <c r="F66" s="10"/>
      <c r="G66" s="13"/>
      <c r="H66" s="45"/>
      <c r="I66" s="45"/>
      <c r="J66" s="19">
        <v>24</v>
      </c>
      <c r="K66" s="55"/>
      <c r="L66" s="10"/>
      <c r="M66" s="13"/>
      <c r="N66" s="45"/>
      <c r="O66" s="45"/>
      <c r="P66" s="19">
        <v>24</v>
      </c>
      <c r="R66" s="73"/>
      <c r="S66" s="74"/>
      <c r="T66" s="74"/>
      <c r="U66" s="74"/>
      <c r="V66" s="74"/>
      <c r="W66" s="74"/>
      <c r="X66" s="75"/>
    </row>
    <row r="67" spans="2:24" ht="15" hidden="1">
      <c r="B67" s="52"/>
      <c r="C67" s="53"/>
      <c r="D67" s="53"/>
      <c r="E67" s="54"/>
      <c r="F67" s="10"/>
      <c r="G67" s="13"/>
      <c r="H67" s="45"/>
      <c r="I67" s="45"/>
      <c r="J67" s="19">
        <v>25</v>
      </c>
      <c r="K67" s="55"/>
      <c r="L67" s="10"/>
      <c r="M67" s="13"/>
      <c r="N67" s="45"/>
      <c r="O67" s="45"/>
      <c r="P67" s="19">
        <v>25</v>
      </c>
      <c r="R67" s="73"/>
      <c r="S67" s="74"/>
      <c r="T67" s="74"/>
      <c r="U67" s="74"/>
      <c r="V67" s="74"/>
      <c r="W67" s="74"/>
      <c r="X67" s="75"/>
    </row>
    <row r="68" spans="2:24" ht="15">
      <c r="B68" s="52"/>
      <c r="C68" s="53"/>
      <c r="D68" s="53"/>
      <c r="E68" s="54"/>
      <c r="F68" s="80"/>
      <c r="G68" s="81"/>
      <c r="H68" s="82"/>
      <c r="I68" s="82"/>
      <c r="J68" s="83"/>
      <c r="K68" s="55"/>
      <c r="L68" s="80"/>
      <c r="M68" s="81"/>
      <c r="N68" s="82"/>
      <c r="O68" s="82"/>
      <c r="P68" s="83"/>
      <c r="R68" s="73"/>
      <c r="S68" s="74"/>
      <c r="T68" s="74"/>
      <c r="U68" s="74"/>
      <c r="V68" s="74"/>
      <c r="W68" s="74"/>
      <c r="X68" s="79">
        <f>SUM(W39:W42)</f>
        <v>5800</v>
      </c>
    </row>
    <row r="69" spans="2:24" ht="15.75" thickBot="1">
      <c r="B69" s="8"/>
      <c r="C69" s="17"/>
      <c r="D69" s="17"/>
      <c r="E69" s="48"/>
      <c r="F69" s="62"/>
      <c r="G69" s="63"/>
      <c r="H69" s="64"/>
      <c r="I69" s="64"/>
      <c r="J69" s="65"/>
      <c r="K69" s="9"/>
      <c r="L69" s="62"/>
      <c r="M69" s="63"/>
      <c r="N69" s="64"/>
      <c r="O69" s="64"/>
      <c r="P69" s="65"/>
      <c r="R69" s="76" t="s">
        <v>0</v>
      </c>
      <c r="S69" s="77">
        <f>SUM(S17:S42)</f>
        <v>-1000</v>
      </c>
      <c r="T69" s="77">
        <f>SUM(T17:T42)</f>
        <v>258000</v>
      </c>
      <c r="U69" s="77">
        <f>SUM(U17:U42)</f>
        <v>723000</v>
      </c>
      <c r="V69" s="77">
        <f>SUM(V17:V42)</f>
        <v>47616.66666666666</v>
      </c>
      <c r="W69" s="77">
        <f>SUM(W17:W42)</f>
        <v>59250</v>
      </c>
      <c r="X69" s="78"/>
    </row>
  </sheetData>
  <sheetProtection/>
  <mergeCells count="3">
    <mergeCell ref="F13:J13"/>
    <mergeCell ref="L13:P13"/>
    <mergeCell ref="R13:X13"/>
  </mergeCells>
  <conditionalFormatting sqref="P17:P21 P69 P23:P42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43:P68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23:J65536 J1:J21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23:P65536 P1:P21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23:J69 J17:J21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X13:X14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23:P68 P17:P21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23:J68 J17:J21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W14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22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2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22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22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22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22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7:J67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17:P67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L17:L69 F17:F69">
      <formula1>$F$5:$F$9</formula1>
    </dataValidation>
    <dataValidation type="list" allowBlank="1" showInputMessage="1" showErrorMessage="1" sqref="M17:M69 G17:G69">
      <formula1>$L$5:$L$9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R14"/>
  <sheetViews>
    <sheetView zoomScalePageLayoutView="0" workbookViewId="0" topLeftCell="A4">
      <selection activeCell="I23" sqref="I23"/>
    </sheetView>
  </sheetViews>
  <sheetFormatPr defaultColWidth="9.140625" defaultRowHeight="15"/>
  <cols>
    <col min="2" max="3" width="6.140625" style="0" customWidth="1"/>
    <col min="4" max="9" width="11.00390625" style="0" customWidth="1"/>
    <col min="11" max="12" width="6.140625" style="0" customWidth="1"/>
    <col min="13" max="18" width="11.00390625" style="0" customWidth="1"/>
  </cols>
  <sheetData>
    <row r="6" s="20" customFormat="1" ht="15.75" thickBot="1"/>
    <row r="7" spans="3:18" s="20" customFormat="1" ht="15">
      <c r="C7"/>
      <c r="D7"/>
      <c r="E7" s="90" t="s">
        <v>55</v>
      </c>
      <c r="F7" s="91"/>
      <c r="G7" s="91"/>
      <c r="H7" s="91"/>
      <c r="I7" s="92"/>
      <c r="L7"/>
      <c r="M7"/>
      <c r="N7" s="90" t="s">
        <v>55</v>
      </c>
      <c r="O7" s="91"/>
      <c r="P7" s="91"/>
      <c r="Q7" s="91"/>
      <c r="R7" s="92"/>
    </row>
    <row r="8" spans="3:18" s="20" customFormat="1" ht="19.5" customHeight="1">
      <c r="C8"/>
      <c r="D8"/>
      <c r="E8" s="36">
        <v>5</v>
      </c>
      <c r="F8" s="32">
        <v>4</v>
      </c>
      <c r="G8" s="32">
        <v>3</v>
      </c>
      <c r="H8" s="32">
        <v>2</v>
      </c>
      <c r="I8" s="37">
        <v>1</v>
      </c>
      <c r="L8"/>
      <c r="M8"/>
      <c r="N8" s="36">
        <v>5</v>
      </c>
      <c r="O8" s="32">
        <v>4</v>
      </c>
      <c r="P8" s="32">
        <v>3</v>
      </c>
      <c r="Q8" s="32">
        <v>2</v>
      </c>
      <c r="R8" s="37">
        <v>1</v>
      </c>
    </row>
    <row r="9" spans="3:18" s="20" customFormat="1" ht="30" customHeight="1" thickBot="1">
      <c r="C9"/>
      <c r="D9"/>
      <c r="E9" s="38" t="s">
        <v>49</v>
      </c>
      <c r="F9" s="39" t="s">
        <v>48</v>
      </c>
      <c r="G9" s="39" t="s">
        <v>47</v>
      </c>
      <c r="H9" s="39" t="s">
        <v>46</v>
      </c>
      <c r="I9" s="40" t="s">
        <v>45</v>
      </c>
      <c r="L9"/>
      <c r="M9"/>
      <c r="N9" s="38" t="s">
        <v>49</v>
      </c>
      <c r="O9" s="39" t="s">
        <v>48</v>
      </c>
      <c r="P9" s="39" t="s">
        <v>47</v>
      </c>
      <c r="Q9" s="39" t="s">
        <v>46</v>
      </c>
      <c r="R9" s="40" t="s">
        <v>45</v>
      </c>
    </row>
    <row r="10" spans="2:18" s="20" customFormat="1" ht="32.25" customHeight="1">
      <c r="B10" s="93" t="s">
        <v>62</v>
      </c>
      <c r="C10" s="30">
        <v>5</v>
      </c>
      <c r="D10" s="31" t="s">
        <v>54</v>
      </c>
      <c r="E10" s="28">
        <f>E$8*$C10</f>
        <v>25</v>
      </c>
      <c r="F10" s="22">
        <f aca="true" t="shared" si="0" ref="F10:I14">F$8*$C10</f>
        <v>20</v>
      </c>
      <c r="G10" s="22">
        <f t="shared" si="0"/>
        <v>15</v>
      </c>
      <c r="H10" s="22">
        <f t="shared" si="0"/>
        <v>10</v>
      </c>
      <c r="I10" s="29">
        <f t="shared" si="0"/>
        <v>5</v>
      </c>
      <c r="K10" s="93" t="s">
        <v>62</v>
      </c>
      <c r="L10" s="30">
        <v>5</v>
      </c>
      <c r="M10" s="31" t="s">
        <v>54</v>
      </c>
      <c r="N10" s="28" t="s">
        <v>56</v>
      </c>
      <c r="O10" s="22" t="s">
        <v>56</v>
      </c>
      <c r="P10" s="22" t="s">
        <v>57</v>
      </c>
      <c r="Q10" s="22" t="s">
        <v>58</v>
      </c>
      <c r="R10" s="29" t="s">
        <v>47</v>
      </c>
    </row>
    <row r="11" spans="2:18" s="20" customFormat="1" ht="32.25" customHeight="1">
      <c r="B11" s="94"/>
      <c r="C11" s="32">
        <v>4</v>
      </c>
      <c r="D11" s="33" t="s">
        <v>53</v>
      </c>
      <c r="E11" s="23">
        <f>E$8*$C11</f>
        <v>20</v>
      </c>
      <c r="F11" s="21">
        <f t="shared" si="0"/>
        <v>16</v>
      </c>
      <c r="G11" s="21">
        <f t="shared" si="0"/>
        <v>12</v>
      </c>
      <c r="H11" s="21">
        <f t="shared" si="0"/>
        <v>8</v>
      </c>
      <c r="I11" s="24">
        <f t="shared" si="0"/>
        <v>4</v>
      </c>
      <c r="K11" s="94"/>
      <c r="L11" s="32">
        <v>4</v>
      </c>
      <c r="M11" s="33" t="s">
        <v>53</v>
      </c>
      <c r="N11" s="23" t="s">
        <v>56</v>
      </c>
      <c r="O11" s="21" t="s">
        <v>57</v>
      </c>
      <c r="P11" s="21" t="s">
        <v>58</v>
      </c>
      <c r="Q11" s="21" t="s">
        <v>47</v>
      </c>
      <c r="R11" s="24" t="s">
        <v>59</v>
      </c>
    </row>
    <row r="12" spans="2:18" s="20" customFormat="1" ht="32.25" customHeight="1">
      <c r="B12" s="94"/>
      <c r="C12" s="32">
        <v>3</v>
      </c>
      <c r="D12" s="33" t="s">
        <v>52</v>
      </c>
      <c r="E12" s="23">
        <f>E$8*$C12</f>
        <v>15</v>
      </c>
      <c r="F12" s="21">
        <f t="shared" si="0"/>
        <v>12</v>
      </c>
      <c r="G12" s="21">
        <f t="shared" si="0"/>
        <v>9</v>
      </c>
      <c r="H12" s="21">
        <f t="shared" si="0"/>
        <v>6</v>
      </c>
      <c r="I12" s="24">
        <f t="shared" si="0"/>
        <v>3</v>
      </c>
      <c r="K12" s="94"/>
      <c r="L12" s="32">
        <v>3</v>
      </c>
      <c r="M12" s="33" t="s">
        <v>52</v>
      </c>
      <c r="N12" s="23" t="s">
        <v>57</v>
      </c>
      <c r="O12" s="21" t="s">
        <v>58</v>
      </c>
      <c r="P12" s="21" t="s">
        <v>47</v>
      </c>
      <c r="Q12" s="21" t="s">
        <v>59</v>
      </c>
      <c r="R12" s="24"/>
    </row>
    <row r="13" spans="2:18" s="20" customFormat="1" ht="32.25" customHeight="1">
      <c r="B13" s="94"/>
      <c r="C13" s="32">
        <v>2</v>
      </c>
      <c r="D13" s="33" t="s">
        <v>51</v>
      </c>
      <c r="E13" s="23">
        <f>E$8*$C13</f>
        <v>10</v>
      </c>
      <c r="F13" s="21">
        <f t="shared" si="0"/>
        <v>8</v>
      </c>
      <c r="G13" s="21">
        <f t="shared" si="0"/>
        <v>6</v>
      </c>
      <c r="H13" s="21">
        <f t="shared" si="0"/>
        <v>4</v>
      </c>
      <c r="I13" s="24">
        <f t="shared" si="0"/>
        <v>2</v>
      </c>
      <c r="K13" s="94"/>
      <c r="L13" s="32">
        <v>2</v>
      </c>
      <c r="M13" s="33" t="s">
        <v>51</v>
      </c>
      <c r="N13" s="23" t="s">
        <v>58</v>
      </c>
      <c r="O13" s="21" t="s">
        <v>47</v>
      </c>
      <c r="P13" s="21" t="s">
        <v>59</v>
      </c>
      <c r="Q13" s="21"/>
      <c r="R13" s="24" t="s">
        <v>61</v>
      </c>
    </row>
    <row r="14" spans="2:18" s="20" customFormat="1" ht="32.25" customHeight="1" thickBot="1">
      <c r="B14" s="95"/>
      <c r="C14" s="34">
        <v>1</v>
      </c>
      <c r="D14" s="35" t="s">
        <v>50</v>
      </c>
      <c r="E14" s="25">
        <f>E$8*$C14</f>
        <v>5</v>
      </c>
      <c r="F14" s="26">
        <f t="shared" si="0"/>
        <v>4</v>
      </c>
      <c r="G14" s="26">
        <f t="shared" si="0"/>
        <v>3</v>
      </c>
      <c r="H14" s="26">
        <f t="shared" si="0"/>
        <v>2</v>
      </c>
      <c r="I14" s="27">
        <f t="shared" si="0"/>
        <v>1</v>
      </c>
      <c r="K14" s="95"/>
      <c r="L14" s="34">
        <v>1</v>
      </c>
      <c r="M14" s="35" t="s">
        <v>50</v>
      </c>
      <c r="N14" s="25" t="s">
        <v>47</v>
      </c>
      <c r="O14" s="26" t="s">
        <v>59</v>
      </c>
      <c r="P14" s="26" t="s">
        <v>61</v>
      </c>
      <c r="Q14" s="26" t="s">
        <v>61</v>
      </c>
      <c r="R14" s="27" t="s">
        <v>60</v>
      </c>
    </row>
  </sheetData>
  <sheetProtection/>
  <mergeCells count="4">
    <mergeCell ref="E7:I7"/>
    <mergeCell ref="B10:B14"/>
    <mergeCell ref="N7:R7"/>
    <mergeCell ref="K10:K14"/>
  </mergeCells>
  <conditionalFormatting sqref="E10:I14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N10:R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 Corporation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6 - quantified risk assessment</dc:title>
  <dc:subject/>
  <dc:creator>Mr Mike Smith (Zengenti)</dc:creator>
  <cp:keywords/>
  <dc:description/>
  <cp:lastModifiedBy>Deborah Harman</cp:lastModifiedBy>
  <dcterms:created xsi:type="dcterms:W3CDTF">2017-06-16T09:38:31Z</dcterms:created>
  <dcterms:modified xsi:type="dcterms:W3CDTF">2017-06-30T10:55:23Z</dcterms:modified>
  <cp:category/>
  <cp:version/>
  <cp:contentType/>
  <cp:contentStatus/>
</cp:coreProperties>
</file>